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ŠKOLSKÉ STAVBY\ZŠ Praha 16 - Radotín\STARÁ ŠKOLA\VESTAVBA DO KROVU\Výkaz výměr\Výkaz výměr pro výběr zhotovitele 2017_11\"/>
    </mc:Choice>
  </mc:AlternateContent>
  <bookViews>
    <workbookView xWindow="0" yWindow="0" windowWidth="28800" windowHeight="12360" activeTab="1"/>
  </bookViews>
  <sheets>
    <sheet name="KRYCÍ LIST" sheetId="3" r:id="rId1"/>
    <sheet name="REKAPITULACE" sheetId="2" r:id="rId2"/>
    <sheet name="ROZPOČET" sheetId="1" r:id="rId3"/>
    <sheet name="ZTI" sheetId="4" r:id="rId4"/>
    <sheet name="UT" sheetId="5" r:id="rId5"/>
    <sheet name="Silové rozvody, hromosvod" sheetId="6" r:id="rId6"/>
    <sheet name="Slaboprod" sheetId="7" r:id="rId7"/>
    <sheet name="VZT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D40" i="2"/>
  <c r="D45" i="2"/>
  <c r="H506" i="1" l="1"/>
  <c r="G78" i="6"/>
  <c r="G75" i="6"/>
  <c r="G72" i="6"/>
  <c r="G67" i="6"/>
  <c r="G62" i="6"/>
  <c r="G44" i="6"/>
  <c r="G39" i="6"/>
  <c r="G33" i="6"/>
  <c r="G29" i="6"/>
  <c r="G22" i="6"/>
  <c r="G16" i="6"/>
  <c r="G77" i="6"/>
  <c r="G74" i="6"/>
  <c r="G71" i="6"/>
  <c r="G70" i="6"/>
  <c r="A70" i="6"/>
  <c r="A71" i="6" s="1"/>
  <c r="A74" i="6" s="1"/>
  <c r="A77" i="6" s="1"/>
  <c r="G69" i="6"/>
  <c r="G66" i="6"/>
  <c r="G65" i="6"/>
  <c r="G64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3" i="6"/>
  <c r="G42" i="6"/>
  <c r="G41" i="6"/>
  <c r="G38" i="6"/>
  <c r="G37" i="6"/>
  <c r="G36" i="6"/>
  <c r="G35" i="6"/>
  <c r="A35" i="6"/>
  <c r="A36" i="6" s="1"/>
  <c r="A37" i="6" s="1"/>
  <c r="A38" i="6" s="1"/>
  <c r="A41" i="6" s="1"/>
  <c r="A42" i="6" s="1"/>
  <c r="A43" i="6" s="1"/>
  <c r="G32" i="6"/>
  <c r="G31" i="6"/>
  <c r="G28" i="6"/>
  <c r="G27" i="6"/>
  <c r="G26" i="6"/>
  <c r="G25" i="6"/>
  <c r="G24" i="6"/>
  <c r="G21" i="6"/>
  <c r="G20" i="6"/>
  <c r="G19" i="6"/>
  <c r="G18" i="6"/>
  <c r="G15" i="6"/>
  <c r="G14" i="6"/>
  <c r="G13" i="6"/>
  <c r="G12" i="6"/>
  <c r="G11" i="6"/>
  <c r="G10" i="6"/>
  <c r="G9" i="6"/>
  <c r="G8" i="6"/>
  <c r="G80" i="6" l="1"/>
  <c r="H510" i="1"/>
  <c r="I507" i="1"/>
  <c r="G507" i="1"/>
  <c r="G38" i="7"/>
  <c r="G36" i="7"/>
  <c r="G33" i="7"/>
  <c r="G30" i="7"/>
  <c r="G17" i="7"/>
  <c r="G11" i="7"/>
  <c r="H90" i="4"/>
  <c r="F90" i="4"/>
  <c r="I90" i="4" s="1"/>
  <c r="H89" i="4"/>
  <c r="F89" i="4"/>
  <c r="I89" i="4" s="1"/>
  <c r="I88" i="4"/>
  <c r="H88" i="4"/>
  <c r="F88" i="4"/>
  <c r="H87" i="4"/>
  <c r="F87" i="4"/>
  <c r="I87" i="4" s="1"/>
  <c r="H85" i="4"/>
  <c r="F85" i="4"/>
  <c r="I85" i="4" s="1"/>
  <c r="H84" i="4"/>
  <c r="F84" i="4"/>
  <c r="I84" i="4" s="1"/>
  <c r="H83" i="4"/>
  <c r="I83" i="4" s="1"/>
  <c r="F83" i="4"/>
  <c r="H82" i="4"/>
  <c r="I82" i="4" s="1"/>
  <c r="F82" i="4"/>
  <c r="H81" i="4"/>
  <c r="F81" i="4"/>
  <c r="I81" i="4" s="1"/>
  <c r="I80" i="4"/>
  <c r="H80" i="4"/>
  <c r="F80" i="4"/>
  <c r="H79" i="4"/>
  <c r="F79" i="4"/>
  <c r="I79" i="4" s="1"/>
  <c r="H78" i="4"/>
  <c r="F78" i="4"/>
  <c r="I78" i="4" s="1"/>
  <c r="H77" i="4"/>
  <c r="F77" i="4"/>
  <c r="I77" i="4" s="1"/>
  <c r="H76" i="4"/>
  <c r="F76" i="4"/>
  <c r="I76" i="4" s="1"/>
  <c r="H75" i="4"/>
  <c r="I75" i="4" s="1"/>
  <c r="F75" i="4"/>
  <c r="H74" i="4"/>
  <c r="I74" i="4" s="1"/>
  <c r="F74" i="4"/>
  <c r="H71" i="4"/>
  <c r="F71" i="4"/>
  <c r="I71" i="4" s="1"/>
  <c r="H70" i="4"/>
  <c r="F70" i="4"/>
  <c r="I70" i="4" s="1"/>
  <c r="I69" i="4"/>
  <c r="H69" i="4"/>
  <c r="F69" i="4"/>
  <c r="H68" i="4"/>
  <c r="I68" i="4" s="1"/>
  <c r="F68" i="4"/>
  <c r="H67" i="4"/>
  <c r="F67" i="4"/>
  <c r="I67" i="4" s="1"/>
  <c r="I66" i="4"/>
  <c r="H66" i="4"/>
  <c r="F66" i="4"/>
  <c r="H63" i="4"/>
  <c r="F63" i="4"/>
  <c r="I63" i="4" s="1"/>
  <c r="H57" i="4"/>
  <c r="F57" i="4"/>
  <c r="I57" i="4" s="1"/>
  <c r="H55" i="4"/>
  <c r="F55" i="4"/>
  <c r="I55" i="4" s="1"/>
  <c r="H54" i="4"/>
  <c r="F54" i="4"/>
  <c r="I54" i="4" s="1"/>
  <c r="I53" i="4"/>
  <c r="H53" i="4"/>
  <c r="F53" i="4"/>
  <c r="H52" i="4"/>
  <c r="F52" i="4"/>
  <c r="I52" i="4" s="1"/>
  <c r="H51" i="4"/>
  <c r="F51" i="4"/>
  <c r="I51" i="4" s="1"/>
  <c r="I50" i="4"/>
  <c r="H50" i="4"/>
  <c r="F50" i="4"/>
  <c r="H49" i="4"/>
  <c r="F49" i="4"/>
  <c r="I49" i="4" s="1"/>
  <c r="H47" i="4"/>
  <c r="F47" i="4"/>
  <c r="I47" i="4" s="1"/>
  <c r="H46" i="4"/>
  <c r="F46" i="4"/>
  <c r="I46" i="4" s="1"/>
  <c r="I45" i="4"/>
  <c r="H45" i="4"/>
  <c r="F45" i="4"/>
  <c r="H44" i="4"/>
  <c r="F44" i="4"/>
  <c r="I44" i="4" s="1"/>
  <c r="H43" i="4"/>
  <c r="F43" i="4"/>
  <c r="I43" i="4" s="1"/>
  <c r="H36" i="4"/>
  <c r="F36" i="4"/>
  <c r="I36" i="4" s="1"/>
  <c r="I35" i="4"/>
  <c r="H35" i="4"/>
  <c r="F35" i="4"/>
  <c r="H34" i="4"/>
  <c r="I34" i="4" s="1"/>
  <c r="F34" i="4"/>
  <c r="H32" i="4"/>
  <c r="F32" i="4"/>
  <c r="I32" i="4" s="1"/>
  <c r="H30" i="4"/>
  <c r="F30" i="4"/>
  <c r="I30" i="4" s="1"/>
  <c r="H27" i="4"/>
  <c r="F27" i="4"/>
  <c r="I27" i="4" s="1"/>
  <c r="I23" i="4"/>
  <c r="H23" i="4"/>
  <c r="F23" i="4"/>
  <c r="E8" i="7"/>
  <c r="G8" i="7" s="1"/>
  <c r="A9" i="7"/>
  <c r="A10" i="7" s="1"/>
  <c r="A13" i="7" s="1"/>
  <c r="A14" i="7" s="1"/>
  <c r="A15" i="7" s="1"/>
  <c r="A16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2" i="7" s="1"/>
  <c r="A35" i="7" s="1"/>
  <c r="E9" i="7"/>
  <c r="G9" i="7" s="1"/>
  <c r="G10" i="7"/>
  <c r="G13" i="7"/>
  <c r="G14" i="7"/>
  <c r="E15" i="7"/>
  <c r="G15" i="7" s="1"/>
  <c r="G16" i="7"/>
  <c r="G19" i="7"/>
  <c r="E20" i="7"/>
  <c r="E21" i="7" s="1"/>
  <c r="G21" i="7" s="1"/>
  <c r="G26" i="7"/>
  <c r="G29" i="7"/>
  <c r="G32" i="7"/>
  <c r="G35" i="7"/>
  <c r="G33" i="8"/>
  <c r="G30" i="8"/>
  <c r="G29" i="8"/>
  <c r="G26" i="8"/>
  <c r="G25" i="8"/>
  <c r="G36" i="8" s="1"/>
  <c r="H513" i="1" s="1"/>
  <c r="I513" i="1" s="1"/>
  <c r="I514" i="1" s="1"/>
  <c r="D50" i="2" s="1"/>
  <c r="D52" i="2" s="1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H52" i="5"/>
  <c r="H497" i="1" s="1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D49" i="4"/>
  <c r="D50" i="4"/>
  <c r="D51" i="4"/>
  <c r="D45" i="4" s="1"/>
  <c r="D52" i="4"/>
  <c r="D46" i="4" s="1"/>
  <c r="D53" i="4"/>
  <c r="D54" i="4"/>
  <c r="D63" i="4"/>
  <c r="D66" i="4"/>
  <c r="D67" i="4"/>
  <c r="D74" i="4"/>
  <c r="D75" i="4"/>
  <c r="D76" i="4"/>
  <c r="D77" i="4"/>
  <c r="H19" i="4"/>
  <c r="F19" i="4"/>
  <c r="H16" i="4"/>
  <c r="F16" i="4"/>
  <c r="H12" i="4"/>
  <c r="F12" i="4"/>
  <c r="D51" i="2"/>
  <c r="C50" i="2"/>
  <c r="A494" i="1"/>
  <c r="I516" i="1"/>
  <c r="I517" i="1" s="1"/>
  <c r="G516" i="1"/>
  <c r="G517" i="1" s="1"/>
  <c r="C51" i="2" s="1"/>
  <c r="C52" i="2" s="1"/>
  <c r="G513" i="1"/>
  <c r="G514" i="1" s="1"/>
  <c r="I478" i="1"/>
  <c r="G478" i="1"/>
  <c r="I476" i="1"/>
  <c r="G476" i="1"/>
  <c r="I474" i="1"/>
  <c r="G474" i="1"/>
  <c r="I471" i="1"/>
  <c r="G471" i="1"/>
  <c r="I469" i="1"/>
  <c r="G469" i="1"/>
  <c r="I466" i="1"/>
  <c r="G466" i="1"/>
  <c r="I464" i="1"/>
  <c r="G464" i="1"/>
  <c r="I463" i="1"/>
  <c r="G463" i="1"/>
  <c r="I461" i="1"/>
  <c r="G461" i="1"/>
  <c r="I458" i="1"/>
  <c r="G458" i="1"/>
  <c r="I457" i="1"/>
  <c r="G457" i="1"/>
  <c r="I456" i="1"/>
  <c r="G456" i="1"/>
  <c r="I455" i="1"/>
  <c r="G455" i="1"/>
  <c r="I454" i="1"/>
  <c r="G454" i="1"/>
  <c r="I451" i="1"/>
  <c r="G451" i="1"/>
  <c r="I450" i="1"/>
  <c r="G450" i="1"/>
  <c r="I448" i="1"/>
  <c r="G448" i="1"/>
  <c r="I445" i="1"/>
  <c r="G445" i="1"/>
  <c r="I443" i="1"/>
  <c r="G443" i="1"/>
  <c r="I441" i="1"/>
  <c r="G441" i="1"/>
  <c r="I439" i="1"/>
  <c r="G439" i="1"/>
  <c r="I437" i="1"/>
  <c r="G437" i="1"/>
  <c r="I436" i="1"/>
  <c r="G436" i="1"/>
  <c r="I435" i="1"/>
  <c r="G435" i="1"/>
  <c r="I432" i="1"/>
  <c r="G432" i="1"/>
  <c r="I431" i="1"/>
  <c r="G431" i="1"/>
  <c r="I430" i="1"/>
  <c r="G430" i="1"/>
  <c r="I429" i="1"/>
  <c r="G429" i="1"/>
  <c r="I428" i="1"/>
  <c r="G428" i="1"/>
  <c r="I427" i="1"/>
  <c r="G427" i="1"/>
  <c r="I426" i="1"/>
  <c r="G426" i="1"/>
  <c r="I425" i="1"/>
  <c r="G425" i="1"/>
  <c r="I424" i="1"/>
  <c r="G424" i="1"/>
  <c r="I422" i="1"/>
  <c r="G422" i="1"/>
  <c r="I421" i="1"/>
  <c r="G421" i="1"/>
  <c r="I420" i="1"/>
  <c r="G420" i="1"/>
  <c r="I418" i="1"/>
  <c r="G418" i="1"/>
  <c r="I415" i="1"/>
  <c r="G415" i="1"/>
  <c r="I414" i="1"/>
  <c r="G414" i="1"/>
  <c r="I412" i="1"/>
  <c r="G412" i="1"/>
  <c r="I410" i="1"/>
  <c r="G410" i="1"/>
  <c r="I409" i="1"/>
  <c r="G409" i="1"/>
  <c r="I408" i="1"/>
  <c r="G408" i="1"/>
  <c r="I407" i="1"/>
  <c r="G407" i="1"/>
  <c r="I406" i="1"/>
  <c r="G406" i="1"/>
  <c r="I404" i="1"/>
  <c r="G404" i="1"/>
  <c r="I402" i="1"/>
  <c r="G402" i="1"/>
  <c r="I401" i="1"/>
  <c r="G401" i="1"/>
  <c r="I400" i="1"/>
  <c r="G400" i="1"/>
  <c r="I399" i="1"/>
  <c r="G399" i="1"/>
  <c r="I398" i="1"/>
  <c r="G398" i="1"/>
  <c r="I396" i="1"/>
  <c r="G396" i="1"/>
  <c r="I395" i="1"/>
  <c r="G395" i="1"/>
  <c r="I394" i="1"/>
  <c r="G394" i="1"/>
  <c r="I393" i="1"/>
  <c r="G393" i="1"/>
  <c r="I392" i="1"/>
  <c r="G392" i="1"/>
  <c r="I390" i="1"/>
  <c r="G390" i="1"/>
  <c r="I389" i="1"/>
  <c r="G389" i="1"/>
  <c r="I388" i="1"/>
  <c r="G388" i="1"/>
  <c r="I387" i="1"/>
  <c r="G387" i="1"/>
  <c r="I386" i="1"/>
  <c r="G386" i="1"/>
  <c r="I384" i="1"/>
  <c r="G384" i="1"/>
  <c r="I382" i="1"/>
  <c r="G382" i="1"/>
  <c r="I379" i="1"/>
  <c r="G379" i="1"/>
  <c r="I378" i="1"/>
  <c r="G378" i="1"/>
  <c r="I377" i="1"/>
  <c r="G377" i="1"/>
  <c r="I376" i="1"/>
  <c r="G376" i="1"/>
  <c r="I375" i="1"/>
  <c r="G375" i="1"/>
  <c r="I374" i="1"/>
  <c r="G374" i="1"/>
  <c r="I373" i="1"/>
  <c r="G373" i="1"/>
  <c r="I372" i="1"/>
  <c r="G372" i="1"/>
  <c r="I370" i="1"/>
  <c r="G370" i="1"/>
  <c r="I369" i="1"/>
  <c r="G369" i="1"/>
  <c r="I368" i="1"/>
  <c r="G368" i="1"/>
  <c r="I367" i="1"/>
  <c r="G367" i="1"/>
  <c r="I366" i="1"/>
  <c r="G366" i="1"/>
  <c r="I365" i="1"/>
  <c r="G365" i="1"/>
  <c r="I364" i="1"/>
  <c r="G364" i="1"/>
  <c r="I361" i="1"/>
  <c r="G361" i="1"/>
  <c r="I359" i="1"/>
  <c r="G359" i="1"/>
  <c r="I357" i="1"/>
  <c r="G357" i="1"/>
  <c r="I355" i="1"/>
  <c r="G355" i="1"/>
  <c r="I354" i="1"/>
  <c r="G354" i="1"/>
  <c r="I351" i="1"/>
  <c r="G351" i="1"/>
  <c r="I350" i="1"/>
  <c r="G350" i="1"/>
  <c r="I349" i="1"/>
  <c r="G349" i="1"/>
  <c r="I347" i="1"/>
  <c r="G347" i="1"/>
  <c r="I346" i="1"/>
  <c r="G346" i="1"/>
  <c r="I345" i="1"/>
  <c r="G345" i="1"/>
  <c r="I344" i="1"/>
  <c r="G344" i="1"/>
  <c r="I343" i="1"/>
  <c r="G343" i="1"/>
  <c r="I342" i="1"/>
  <c r="G342" i="1"/>
  <c r="I341" i="1"/>
  <c r="G341" i="1"/>
  <c r="I339" i="1"/>
  <c r="G339" i="1"/>
  <c r="I338" i="1"/>
  <c r="G338" i="1"/>
  <c r="I336" i="1"/>
  <c r="G336" i="1"/>
  <c r="I335" i="1"/>
  <c r="G335" i="1"/>
  <c r="I334" i="1"/>
  <c r="G334" i="1"/>
  <c r="I333" i="1"/>
  <c r="G333" i="1"/>
  <c r="I331" i="1"/>
  <c r="G331" i="1"/>
  <c r="I329" i="1"/>
  <c r="G329" i="1"/>
  <c r="I327" i="1"/>
  <c r="G327" i="1"/>
  <c r="I326" i="1"/>
  <c r="G326" i="1"/>
  <c r="I325" i="1"/>
  <c r="G325" i="1"/>
  <c r="I323" i="1"/>
  <c r="G323" i="1"/>
  <c r="I321" i="1"/>
  <c r="G321" i="1"/>
  <c r="I318" i="1"/>
  <c r="G318" i="1"/>
  <c r="I317" i="1"/>
  <c r="G317" i="1"/>
  <c r="I316" i="1"/>
  <c r="G316" i="1"/>
  <c r="I313" i="1"/>
  <c r="G313" i="1"/>
  <c r="I312" i="1"/>
  <c r="G312" i="1"/>
  <c r="I310" i="1"/>
  <c r="G310" i="1"/>
  <c r="I308" i="1"/>
  <c r="G308" i="1"/>
  <c r="I307" i="1"/>
  <c r="G307" i="1"/>
  <c r="I305" i="1"/>
  <c r="G305" i="1"/>
  <c r="I304" i="1"/>
  <c r="G304" i="1"/>
  <c r="I302" i="1"/>
  <c r="G302" i="1"/>
  <c r="I300" i="1"/>
  <c r="G300" i="1"/>
  <c r="I298" i="1"/>
  <c r="G298" i="1"/>
  <c r="I296" i="1"/>
  <c r="G296" i="1"/>
  <c r="I294" i="1"/>
  <c r="G294" i="1"/>
  <c r="I292" i="1"/>
  <c r="G292" i="1"/>
  <c r="I291" i="1"/>
  <c r="G291" i="1"/>
  <c r="I290" i="1"/>
  <c r="G290" i="1"/>
  <c r="I288" i="1"/>
  <c r="G288" i="1"/>
  <c r="I287" i="1"/>
  <c r="G287" i="1"/>
  <c r="I284" i="1"/>
  <c r="G284" i="1"/>
  <c r="I283" i="1"/>
  <c r="G283" i="1"/>
  <c r="I282" i="1"/>
  <c r="G282" i="1"/>
  <c r="I280" i="1"/>
  <c r="G280" i="1"/>
  <c r="I278" i="1"/>
  <c r="G278" i="1"/>
  <c r="I276" i="1"/>
  <c r="G276" i="1"/>
  <c r="I275" i="1"/>
  <c r="G275" i="1"/>
  <c r="I272" i="1"/>
  <c r="G272" i="1"/>
  <c r="I271" i="1"/>
  <c r="G271" i="1"/>
  <c r="I269" i="1"/>
  <c r="G269" i="1"/>
  <c r="I267" i="1"/>
  <c r="G267" i="1"/>
  <c r="I265" i="1"/>
  <c r="G265" i="1"/>
  <c r="I263" i="1"/>
  <c r="G263" i="1"/>
  <c r="I261" i="1"/>
  <c r="G261" i="1"/>
  <c r="I259" i="1"/>
  <c r="G259" i="1"/>
  <c r="I257" i="1"/>
  <c r="G257" i="1"/>
  <c r="I255" i="1"/>
  <c r="G255" i="1"/>
  <c r="I245" i="1"/>
  <c r="G245" i="1"/>
  <c r="I241" i="1"/>
  <c r="G241" i="1"/>
  <c r="I240" i="1"/>
  <c r="G240" i="1"/>
  <c r="I239" i="1"/>
  <c r="G239" i="1"/>
  <c r="I237" i="1"/>
  <c r="G237" i="1"/>
  <c r="I235" i="1"/>
  <c r="G235" i="1"/>
  <c r="I233" i="1"/>
  <c r="G233" i="1"/>
  <c r="I232" i="1"/>
  <c r="G232" i="1"/>
  <c r="I230" i="1"/>
  <c r="G230" i="1"/>
  <c r="I228" i="1"/>
  <c r="G228" i="1"/>
  <c r="I226" i="1"/>
  <c r="G226" i="1"/>
  <c r="I224" i="1"/>
  <c r="G224" i="1"/>
  <c r="I223" i="1"/>
  <c r="G223" i="1"/>
  <c r="I222" i="1"/>
  <c r="G222" i="1"/>
  <c r="I220" i="1"/>
  <c r="G220" i="1"/>
  <c r="I218" i="1"/>
  <c r="G218" i="1"/>
  <c r="I217" i="1"/>
  <c r="G217" i="1"/>
  <c r="I215" i="1"/>
  <c r="G215" i="1"/>
  <c r="I214" i="1"/>
  <c r="G214" i="1"/>
  <c r="I212" i="1"/>
  <c r="G212" i="1"/>
  <c r="I210" i="1"/>
  <c r="G210" i="1"/>
  <c r="I208" i="1"/>
  <c r="G208" i="1"/>
  <c r="I206" i="1"/>
  <c r="G206" i="1"/>
  <c r="I204" i="1"/>
  <c r="G204" i="1"/>
  <c r="I202" i="1"/>
  <c r="G202" i="1"/>
  <c r="I199" i="1"/>
  <c r="G199" i="1"/>
  <c r="I197" i="1"/>
  <c r="G197" i="1"/>
  <c r="I196" i="1"/>
  <c r="G196" i="1"/>
  <c r="I195" i="1"/>
  <c r="G195" i="1"/>
  <c r="I193" i="1"/>
  <c r="G193" i="1"/>
  <c r="I191" i="1"/>
  <c r="G191" i="1"/>
  <c r="I189" i="1"/>
  <c r="G189" i="1"/>
  <c r="I188" i="1"/>
  <c r="G188" i="1"/>
  <c r="I186" i="1"/>
  <c r="G186" i="1"/>
  <c r="I185" i="1"/>
  <c r="G185" i="1"/>
  <c r="I184" i="1"/>
  <c r="G184" i="1"/>
  <c r="I183" i="1"/>
  <c r="G183" i="1"/>
  <c r="I180" i="1"/>
  <c r="G180" i="1"/>
  <c r="I179" i="1"/>
  <c r="G179" i="1"/>
  <c r="I178" i="1"/>
  <c r="G178" i="1"/>
  <c r="I177" i="1"/>
  <c r="G177" i="1"/>
  <c r="I176" i="1"/>
  <c r="G176" i="1"/>
  <c r="I174" i="1"/>
  <c r="G174" i="1"/>
  <c r="I171" i="1"/>
  <c r="G171" i="1"/>
  <c r="I169" i="1"/>
  <c r="G169" i="1"/>
  <c r="I168" i="1"/>
  <c r="G168" i="1"/>
  <c r="I166" i="1"/>
  <c r="G166" i="1"/>
  <c r="I164" i="1"/>
  <c r="G164" i="1"/>
  <c r="I162" i="1"/>
  <c r="G162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3" i="1"/>
  <c r="G153" i="1"/>
  <c r="I149" i="1"/>
  <c r="G149" i="1"/>
  <c r="I147" i="1"/>
  <c r="G147" i="1"/>
  <c r="I145" i="1"/>
  <c r="G145" i="1"/>
  <c r="I144" i="1"/>
  <c r="G144" i="1"/>
  <c r="I140" i="1"/>
  <c r="G140" i="1"/>
  <c r="I139" i="1"/>
  <c r="G139" i="1"/>
  <c r="I138" i="1"/>
  <c r="G138" i="1"/>
  <c r="I137" i="1"/>
  <c r="G137" i="1"/>
  <c r="I135" i="1"/>
  <c r="G135" i="1"/>
  <c r="I133" i="1"/>
  <c r="G133" i="1"/>
  <c r="I131" i="1"/>
  <c r="G131" i="1"/>
  <c r="I129" i="1"/>
  <c r="G129" i="1"/>
  <c r="I126" i="1"/>
  <c r="G126" i="1"/>
  <c r="I124" i="1"/>
  <c r="G124" i="1"/>
  <c r="I122" i="1"/>
  <c r="G122" i="1"/>
  <c r="I120" i="1"/>
  <c r="G120" i="1"/>
  <c r="I119" i="1"/>
  <c r="G119" i="1"/>
  <c r="I115" i="1"/>
  <c r="G115" i="1"/>
  <c r="I114" i="1"/>
  <c r="G114" i="1"/>
  <c r="I113" i="1"/>
  <c r="G113" i="1"/>
  <c r="I112" i="1"/>
  <c r="G112" i="1"/>
  <c r="I111" i="1"/>
  <c r="G111" i="1"/>
  <c r="I107" i="1"/>
  <c r="G107" i="1"/>
  <c r="I105" i="1"/>
  <c r="G105" i="1"/>
  <c r="I103" i="1"/>
  <c r="G103" i="1"/>
  <c r="I102" i="1"/>
  <c r="G102" i="1"/>
  <c r="I100" i="1"/>
  <c r="G100" i="1"/>
  <c r="I98" i="1"/>
  <c r="G98" i="1"/>
  <c r="I97" i="1"/>
  <c r="G97" i="1"/>
  <c r="I95" i="1"/>
  <c r="G95" i="1"/>
  <c r="I93" i="1"/>
  <c r="G93" i="1"/>
  <c r="I92" i="1"/>
  <c r="G92" i="1"/>
  <c r="I90" i="1"/>
  <c r="G90" i="1"/>
  <c r="I88" i="1"/>
  <c r="G88" i="1"/>
  <c r="I86" i="1"/>
  <c r="G86" i="1"/>
  <c r="I84" i="1"/>
  <c r="G84" i="1"/>
  <c r="I83" i="1"/>
  <c r="G83" i="1"/>
  <c r="I81" i="1"/>
  <c r="G81" i="1"/>
  <c r="I78" i="1"/>
  <c r="G78" i="1"/>
  <c r="I76" i="1"/>
  <c r="G76" i="1"/>
  <c r="I75" i="1"/>
  <c r="G75" i="1"/>
  <c r="I73" i="1"/>
  <c r="G73" i="1"/>
  <c r="I71" i="1"/>
  <c r="G71" i="1"/>
  <c r="I69" i="1"/>
  <c r="G69" i="1"/>
  <c r="I68" i="1"/>
  <c r="G68" i="1"/>
  <c r="I66" i="1"/>
  <c r="G66" i="1"/>
  <c r="I64" i="1"/>
  <c r="G64" i="1"/>
  <c r="I62" i="1"/>
  <c r="G62" i="1"/>
  <c r="I61" i="1"/>
  <c r="G61" i="1"/>
  <c r="I60" i="1"/>
  <c r="G60" i="1"/>
  <c r="I58" i="1"/>
  <c r="G58" i="1"/>
  <c r="I56" i="1"/>
  <c r="G56" i="1"/>
  <c r="I54" i="1"/>
  <c r="G54" i="1"/>
  <c r="I52" i="1"/>
  <c r="G52" i="1"/>
  <c r="I51" i="1"/>
  <c r="G51" i="1"/>
  <c r="I49" i="1"/>
  <c r="G49" i="1"/>
  <c r="I47" i="1"/>
  <c r="G47" i="1"/>
  <c r="I43" i="1"/>
  <c r="G43" i="1"/>
  <c r="I42" i="1"/>
  <c r="G42" i="1"/>
  <c r="I40" i="1"/>
  <c r="G40" i="1"/>
  <c r="I38" i="1"/>
  <c r="G38" i="1"/>
  <c r="I36" i="1"/>
  <c r="G36" i="1"/>
  <c r="I33" i="1"/>
  <c r="G33" i="1"/>
  <c r="I31" i="1"/>
  <c r="G31" i="1"/>
  <c r="I29" i="1"/>
  <c r="G29" i="1"/>
  <c r="I28" i="1"/>
  <c r="G28" i="1"/>
  <c r="I26" i="1"/>
  <c r="G26" i="1"/>
  <c r="I25" i="1"/>
  <c r="G25" i="1"/>
  <c r="I23" i="1"/>
  <c r="G23" i="1"/>
  <c r="I22" i="1"/>
  <c r="G22" i="1"/>
  <c r="I20" i="1"/>
  <c r="G20" i="1"/>
  <c r="I18" i="1"/>
  <c r="G18" i="1"/>
  <c r="I16" i="1"/>
  <c r="G16" i="1"/>
  <c r="I14" i="1"/>
  <c r="G14" i="1"/>
  <c r="I12" i="1"/>
  <c r="G12" i="1"/>
  <c r="E27" i="7" l="1"/>
  <c r="G27" i="7" s="1"/>
  <c r="E25" i="7"/>
  <c r="G25" i="7" s="1"/>
  <c r="E22" i="7"/>
  <c r="G22" i="7" s="1"/>
  <c r="G20" i="7"/>
  <c r="E24" i="7"/>
  <c r="G24" i="7" s="1"/>
  <c r="E28" i="7"/>
  <c r="G28" i="7" s="1"/>
  <c r="E23" i="7"/>
  <c r="G23" i="7" s="1"/>
  <c r="H47" i="5"/>
  <c r="I19" i="4"/>
  <c r="D44" i="4"/>
  <c r="D43" i="4"/>
  <c r="I16" i="4"/>
  <c r="F38" i="4"/>
  <c r="F494" i="1" s="1"/>
  <c r="G494" i="1" s="1"/>
  <c r="G495" i="1" s="1"/>
  <c r="H38" i="4"/>
  <c r="H494" i="1" s="1"/>
  <c r="I494" i="1" s="1"/>
  <c r="I495" i="1" s="1"/>
  <c r="I12" i="4"/>
  <c r="E51" i="2"/>
  <c r="E52" i="2" s="1"/>
  <c r="E50" i="2"/>
  <c r="E33" i="3"/>
  <c r="G7" i="3"/>
  <c r="I510" i="1"/>
  <c r="I511" i="1" s="1"/>
  <c r="D49" i="2" s="1"/>
  <c r="G510" i="1"/>
  <c r="G511" i="1" s="1"/>
  <c r="C49" i="2" s="1"/>
  <c r="I506" i="1"/>
  <c r="G506" i="1"/>
  <c r="I497" i="1"/>
  <c r="I498" i="1" s="1"/>
  <c r="D44" i="2" s="1"/>
  <c r="I480" i="1"/>
  <c r="D39" i="2" s="1"/>
  <c r="G480" i="1"/>
  <c r="C39" i="2" s="1"/>
  <c r="I472" i="1"/>
  <c r="D38" i="2" s="1"/>
  <c r="G472" i="1"/>
  <c r="C38" i="2" s="1"/>
  <c r="I467" i="1"/>
  <c r="D37" i="2" s="1"/>
  <c r="G467" i="1"/>
  <c r="C37" i="2" s="1"/>
  <c r="I459" i="1"/>
  <c r="D36" i="2" s="1"/>
  <c r="G459" i="1"/>
  <c r="C36" i="2" s="1"/>
  <c r="I452" i="1"/>
  <c r="D35" i="2" s="1"/>
  <c r="G452" i="1"/>
  <c r="C35" i="2" s="1"/>
  <c r="I446" i="1"/>
  <c r="D34" i="2" s="1"/>
  <c r="G446" i="1"/>
  <c r="C34" i="2" s="1"/>
  <c r="I433" i="1"/>
  <c r="D33" i="2" s="1"/>
  <c r="G433" i="1"/>
  <c r="C33" i="2" s="1"/>
  <c r="I416" i="1"/>
  <c r="D32" i="2" s="1"/>
  <c r="G416" i="1"/>
  <c r="C32" i="2" s="1"/>
  <c r="I380" i="1"/>
  <c r="D31" i="2" s="1"/>
  <c r="G380" i="1"/>
  <c r="C31" i="2" s="1"/>
  <c r="I362" i="1"/>
  <c r="D30" i="2" s="1"/>
  <c r="G362" i="1"/>
  <c r="C30" i="2" s="1"/>
  <c r="E30" i="2" s="1"/>
  <c r="I352" i="1"/>
  <c r="D29" i="2" s="1"/>
  <c r="G352" i="1"/>
  <c r="C29" i="2" s="1"/>
  <c r="I319" i="1"/>
  <c r="D28" i="2" s="1"/>
  <c r="G319" i="1"/>
  <c r="C28" i="2" s="1"/>
  <c r="I314" i="1"/>
  <c r="D27" i="2" s="1"/>
  <c r="G314" i="1"/>
  <c r="C27" i="2" s="1"/>
  <c r="I285" i="1"/>
  <c r="D26" i="2" s="1"/>
  <c r="G285" i="1"/>
  <c r="C26" i="2" s="1"/>
  <c r="I273" i="1"/>
  <c r="D25" i="2" s="1"/>
  <c r="G273" i="1"/>
  <c r="C25" i="2" s="1"/>
  <c r="I247" i="1"/>
  <c r="D21" i="2" s="1"/>
  <c r="G247" i="1"/>
  <c r="C21" i="2" s="1"/>
  <c r="I243" i="1"/>
  <c r="D20" i="2" s="1"/>
  <c r="G243" i="1"/>
  <c r="C20" i="2" s="1"/>
  <c r="I200" i="1"/>
  <c r="D19" i="2" s="1"/>
  <c r="G200" i="1"/>
  <c r="C19" i="2" s="1"/>
  <c r="I181" i="1"/>
  <c r="D18" i="2" s="1"/>
  <c r="G181" i="1"/>
  <c r="C18" i="2" s="1"/>
  <c r="I172" i="1"/>
  <c r="D17" i="2" s="1"/>
  <c r="G172" i="1"/>
  <c r="C17" i="2" s="1"/>
  <c r="I151" i="1"/>
  <c r="D16" i="2" s="1"/>
  <c r="G151" i="1"/>
  <c r="C16" i="2" s="1"/>
  <c r="I142" i="1"/>
  <c r="D15" i="2" s="1"/>
  <c r="G142" i="1"/>
  <c r="C15" i="2" s="1"/>
  <c r="I127" i="1"/>
  <c r="D14" i="2" s="1"/>
  <c r="G127" i="1"/>
  <c r="C14" i="2" s="1"/>
  <c r="I117" i="1"/>
  <c r="D13" i="2" s="1"/>
  <c r="G117" i="1"/>
  <c r="C13" i="2" s="1"/>
  <c r="E13" i="2" s="1"/>
  <c r="I109" i="1"/>
  <c r="D12" i="2" s="1"/>
  <c r="G109" i="1"/>
  <c r="C12" i="2" s="1"/>
  <c r="I79" i="1"/>
  <c r="D11" i="2" s="1"/>
  <c r="G79" i="1"/>
  <c r="C11" i="2" s="1"/>
  <c r="I45" i="1"/>
  <c r="D10" i="2" s="1"/>
  <c r="G45" i="1"/>
  <c r="C10" i="2" s="1"/>
  <c r="I34" i="1"/>
  <c r="D9" i="2" s="1"/>
  <c r="G34" i="1"/>
  <c r="C9" i="2" s="1"/>
  <c r="A14" i="1"/>
  <c r="A16" i="1" s="1"/>
  <c r="A18" i="1" s="1"/>
  <c r="A20" i="1" s="1"/>
  <c r="A22" i="1" s="1"/>
  <c r="A23" i="1" s="1"/>
  <c r="A25" i="1" s="1"/>
  <c r="A26" i="1" s="1"/>
  <c r="A28" i="1" s="1"/>
  <c r="A29" i="1" s="1"/>
  <c r="A31" i="1" s="1"/>
  <c r="A33" i="1" s="1"/>
  <c r="A36" i="1" s="1"/>
  <c r="A38" i="1" s="1"/>
  <c r="A40" i="1" s="1"/>
  <c r="A42" i="1" s="1"/>
  <c r="A43" i="1" s="1"/>
  <c r="A47" i="1" s="1"/>
  <c r="A49" i="1" s="1"/>
  <c r="A51" i="1" s="1"/>
  <c r="A52" i="1" s="1"/>
  <c r="A54" i="1" s="1"/>
  <c r="A56" i="1" s="1"/>
  <c r="A58" i="1" s="1"/>
  <c r="A60" i="1" s="1"/>
  <c r="A61" i="1" s="1"/>
  <c r="A62" i="1" s="1"/>
  <c r="A64" i="1" s="1"/>
  <c r="A66" i="1" s="1"/>
  <c r="A68" i="1" s="1"/>
  <c r="A69" i="1" s="1"/>
  <c r="A71" i="1" s="1"/>
  <c r="A73" i="1" s="1"/>
  <c r="A75" i="1" s="1"/>
  <c r="A76" i="1" s="1"/>
  <c r="A78" i="1" s="1"/>
  <c r="A81" i="1" s="1"/>
  <c r="A83" i="1" s="1"/>
  <c r="A84" i="1" s="1"/>
  <c r="A86" i="1" s="1"/>
  <c r="A88" i="1" s="1"/>
  <c r="A90" i="1" s="1"/>
  <c r="A92" i="1" s="1"/>
  <c r="A93" i="1" s="1"/>
  <c r="A95" i="1" s="1"/>
  <c r="A97" i="1" s="1"/>
  <c r="A98" i="1" s="1"/>
  <c r="A100" i="1" s="1"/>
  <c r="A102" i="1" s="1"/>
  <c r="A103" i="1" s="1"/>
  <c r="A105" i="1" s="1"/>
  <c r="A107" i="1" s="1"/>
  <c r="A111" i="1" s="1"/>
  <c r="A112" i="1" s="1"/>
  <c r="A113" i="1" s="1"/>
  <c r="A114" i="1" s="1"/>
  <c r="A115" i="1" s="1"/>
  <c r="A119" i="1" s="1"/>
  <c r="A120" i="1" s="1"/>
  <c r="A122" i="1" s="1"/>
  <c r="A124" i="1" s="1"/>
  <c r="A126" i="1" s="1"/>
  <c r="A129" i="1" s="1"/>
  <c r="A131" i="1" s="1"/>
  <c r="A133" i="1" s="1"/>
  <c r="A135" i="1" s="1"/>
  <c r="A137" i="1" s="1"/>
  <c r="A138" i="1" s="1"/>
  <c r="A139" i="1" s="1"/>
  <c r="A140" i="1" s="1"/>
  <c r="A144" i="1" s="1"/>
  <c r="A145" i="1" s="1"/>
  <c r="A147" i="1" s="1"/>
  <c r="A149" i="1" s="1"/>
  <c r="A153" i="1" s="1"/>
  <c r="A155" i="1" s="1"/>
  <c r="A156" i="1" s="1"/>
  <c r="A157" i="1" s="1"/>
  <c r="A158" i="1" s="1"/>
  <c r="A159" i="1" s="1"/>
  <c r="A160" i="1" s="1"/>
  <c r="A162" i="1" s="1"/>
  <c r="A164" i="1" s="1"/>
  <c r="A166" i="1" s="1"/>
  <c r="A168" i="1" s="1"/>
  <c r="A169" i="1" s="1"/>
  <c r="A171" i="1" s="1"/>
  <c r="A174" i="1" s="1"/>
  <c r="A176" i="1" s="1"/>
  <c r="A177" i="1" s="1"/>
  <c r="A178" i="1" s="1"/>
  <c r="A179" i="1" s="1"/>
  <c r="A180" i="1" s="1"/>
  <c r="A183" i="1" s="1"/>
  <c r="A184" i="1" s="1"/>
  <c r="A185" i="1" s="1"/>
  <c r="A186" i="1" s="1"/>
  <c r="A188" i="1" s="1"/>
  <c r="A189" i="1" s="1"/>
  <c r="A191" i="1" s="1"/>
  <c r="A193" i="1" s="1"/>
  <c r="A195" i="1" s="1"/>
  <c r="A196" i="1" s="1"/>
  <c r="A197" i="1" s="1"/>
  <c r="A199" i="1" s="1"/>
  <c r="A202" i="1" s="1"/>
  <c r="A204" i="1" s="1"/>
  <c r="A206" i="1" s="1"/>
  <c r="A208" i="1" s="1"/>
  <c r="A210" i="1" s="1"/>
  <c r="A212" i="1" s="1"/>
  <c r="A214" i="1" s="1"/>
  <c r="A215" i="1" s="1"/>
  <c r="A217" i="1" s="1"/>
  <c r="A218" i="1" s="1"/>
  <c r="A220" i="1" s="1"/>
  <c r="A222" i="1" s="1"/>
  <c r="A223" i="1" s="1"/>
  <c r="A224" i="1" s="1"/>
  <c r="A226" i="1" s="1"/>
  <c r="A228" i="1" s="1"/>
  <c r="A230" i="1" s="1"/>
  <c r="A232" i="1" s="1"/>
  <c r="A233" i="1" s="1"/>
  <c r="A235" i="1" s="1"/>
  <c r="A237" i="1" s="1"/>
  <c r="A239" i="1" s="1"/>
  <c r="A240" i="1" s="1"/>
  <c r="A241" i="1" s="1"/>
  <c r="A245" i="1" s="1"/>
  <c r="A255" i="1" s="1"/>
  <c r="A257" i="1" s="1"/>
  <c r="A259" i="1" s="1"/>
  <c r="A261" i="1" s="1"/>
  <c r="A263" i="1" s="1"/>
  <c r="A265" i="1" s="1"/>
  <c r="A267" i="1" s="1"/>
  <c r="A269" i="1" s="1"/>
  <c r="A271" i="1" s="1"/>
  <c r="A272" i="1" s="1"/>
  <c r="A275" i="1" s="1"/>
  <c r="A276" i="1" s="1"/>
  <c r="A278" i="1" s="1"/>
  <c r="A280" i="1" s="1"/>
  <c r="A282" i="1" s="1"/>
  <c r="A283" i="1" s="1"/>
  <c r="A284" i="1" s="1"/>
  <c r="A287" i="1" s="1"/>
  <c r="A288" i="1" s="1"/>
  <c r="A290" i="1" s="1"/>
  <c r="A291" i="1" s="1"/>
  <c r="A292" i="1" s="1"/>
  <c r="A294" i="1" s="1"/>
  <c r="A296" i="1" s="1"/>
  <c r="A298" i="1" s="1"/>
  <c r="A300" i="1" s="1"/>
  <c r="A302" i="1" s="1"/>
  <c r="A304" i="1" s="1"/>
  <c r="A305" i="1" s="1"/>
  <c r="A307" i="1" s="1"/>
  <c r="A308" i="1" s="1"/>
  <c r="A310" i="1" s="1"/>
  <c r="A312" i="1" s="1"/>
  <c r="A313" i="1" s="1"/>
  <c r="A316" i="1" s="1"/>
  <c r="A317" i="1" s="1"/>
  <c r="A318" i="1" s="1"/>
  <c r="A321" i="1" s="1"/>
  <c r="A323" i="1" s="1"/>
  <c r="A325" i="1" s="1"/>
  <c r="A326" i="1" s="1"/>
  <c r="A327" i="1" s="1"/>
  <c r="A329" i="1" s="1"/>
  <c r="A331" i="1" s="1"/>
  <c r="A333" i="1" s="1"/>
  <c r="A334" i="1" s="1"/>
  <c r="A335" i="1" s="1"/>
  <c r="A336" i="1" s="1"/>
  <c r="A338" i="1" s="1"/>
  <c r="A339" i="1" s="1"/>
  <c r="A341" i="1" s="1"/>
  <c r="A342" i="1" s="1"/>
  <c r="A343" i="1" s="1"/>
  <c r="A344" i="1" s="1"/>
  <c r="A345" i="1" s="1"/>
  <c r="A346" i="1" s="1"/>
  <c r="A347" i="1" s="1"/>
  <c r="A349" i="1" s="1"/>
  <c r="A350" i="1" s="1"/>
  <c r="A351" i="1" s="1"/>
  <c r="A354" i="1" s="1"/>
  <c r="A355" i="1" s="1"/>
  <c r="A357" i="1" s="1"/>
  <c r="A359" i="1" s="1"/>
  <c r="A361" i="1" s="1"/>
  <c r="A364" i="1" s="1"/>
  <c r="A365" i="1" s="1"/>
  <c r="A366" i="1" s="1"/>
  <c r="A367" i="1" s="1"/>
  <c r="A368" i="1" s="1"/>
  <c r="A369" i="1" s="1"/>
  <c r="A370" i="1" s="1"/>
  <c r="A372" i="1" s="1"/>
  <c r="A373" i="1" s="1"/>
  <c r="A374" i="1" s="1"/>
  <c r="A375" i="1" s="1"/>
  <c r="A376" i="1" s="1"/>
  <c r="A377" i="1" s="1"/>
  <c r="A378" i="1" s="1"/>
  <c r="A379" i="1" s="1"/>
  <c r="A382" i="1" s="1"/>
  <c r="A384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4" i="1" s="1"/>
  <c r="A406" i="1" s="1"/>
  <c r="A407" i="1" s="1"/>
  <c r="A408" i="1" s="1"/>
  <c r="A409" i="1" s="1"/>
  <c r="A410" i="1" s="1"/>
  <c r="A412" i="1" s="1"/>
  <c r="A414" i="1" s="1"/>
  <c r="A415" i="1" s="1"/>
  <c r="A418" i="1" s="1"/>
  <c r="A420" i="1" s="1"/>
  <c r="A421" i="1" s="1"/>
  <c r="A422" i="1" s="1"/>
  <c r="A424" i="1" s="1"/>
  <c r="A425" i="1" s="1"/>
  <c r="A426" i="1" s="1"/>
  <c r="A427" i="1" s="1"/>
  <c r="A428" i="1" s="1"/>
  <c r="A429" i="1" s="1"/>
  <c r="A430" i="1" s="1"/>
  <c r="A431" i="1" s="1"/>
  <c r="A432" i="1" s="1"/>
  <c r="A435" i="1" s="1"/>
  <c r="A436" i="1" s="1"/>
  <c r="A437" i="1" s="1"/>
  <c r="A439" i="1" s="1"/>
  <c r="A441" i="1" s="1"/>
  <c r="A443" i="1" s="1"/>
  <c r="A445" i="1" s="1"/>
  <c r="A448" i="1" s="1"/>
  <c r="A450" i="1" s="1"/>
  <c r="A451" i="1" s="1"/>
  <c r="A454" i="1" s="1"/>
  <c r="A455" i="1" s="1"/>
  <c r="A456" i="1" s="1"/>
  <c r="A457" i="1" s="1"/>
  <c r="A458" i="1" s="1"/>
  <c r="A461" i="1" s="1"/>
  <c r="A463" i="1" s="1"/>
  <c r="A464" i="1" s="1"/>
  <c r="A466" i="1" s="1"/>
  <c r="A469" i="1" s="1"/>
  <c r="A471" i="1" s="1"/>
  <c r="A474" i="1" s="1"/>
  <c r="A476" i="1" s="1"/>
  <c r="A478" i="1" s="1"/>
  <c r="A488" i="1" s="1"/>
  <c r="A491" i="1" s="1"/>
  <c r="A497" i="1" s="1"/>
  <c r="A506" i="1" s="1"/>
  <c r="A507" i="1" s="1"/>
  <c r="A510" i="1" s="1"/>
  <c r="A513" i="1" s="1"/>
  <c r="A516" i="1" s="1"/>
  <c r="E49" i="2" l="1"/>
  <c r="H54" i="5"/>
  <c r="F497" i="1"/>
  <c r="G497" i="1" s="1"/>
  <c r="G498" i="1" s="1"/>
  <c r="C44" i="2" s="1"/>
  <c r="H92" i="4"/>
  <c r="H488" i="1" s="1"/>
  <c r="I488" i="1" s="1"/>
  <c r="I489" i="1" s="1"/>
  <c r="F92" i="4"/>
  <c r="F488" i="1" s="1"/>
  <c r="G488" i="1" s="1"/>
  <c r="G489" i="1" s="1"/>
  <c r="I38" i="4"/>
  <c r="H59" i="4"/>
  <c r="F59" i="4"/>
  <c r="F491" i="1" s="1"/>
  <c r="G491" i="1" s="1"/>
  <c r="G492" i="1" s="1"/>
  <c r="E28" i="2"/>
  <c r="E10" i="2"/>
  <c r="I508" i="1"/>
  <c r="D48" i="2" s="1"/>
  <c r="E33" i="2"/>
  <c r="E44" i="2"/>
  <c r="G508" i="1"/>
  <c r="C48" i="2" s="1"/>
  <c r="E15" i="2"/>
  <c r="E21" i="2"/>
  <c r="E36" i="2"/>
  <c r="E34" i="2"/>
  <c r="E39" i="2"/>
  <c r="E38" i="2"/>
  <c r="E37" i="2"/>
  <c r="E35" i="2"/>
  <c r="E32" i="2"/>
  <c r="E31" i="2"/>
  <c r="E29" i="2"/>
  <c r="E27" i="2"/>
  <c r="E26" i="2"/>
  <c r="E20" i="2"/>
  <c r="E19" i="2"/>
  <c r="E18" i="2"/>
  <c r="E17" i="2"/>
  <c r="E16" i="2"/>
  <c r="E14" i="2"/>
  <c r="E12" i="2"/>
  <c r="E11" i="2"/>
  <c r="D22" i="2"/>
  <c r="E9" i="2"/>
  <c r="C22" i="2"/>
  <c r="E25" i="2"/>
  <c r="I92" i="4" l="1"/>
  <c r="C43" i="2"/>
  <c r="H95" i="4"/>
  <c r="H491" i="1"/>
  <c r="I491" i="1" s="1"/>
  <c r="I492" i="1" s="1"/>
  <c r="D43" i="2" s="1"/>
  <c r="D54" i="2" s="1"/>
  <c r="C14" i="3" s="1"/>
  <c r="I59" i="4"/>
  <c r="I95" i="4" s="1"/>
  <c r="F95" i="4"/>
  <c r="E48" i="2"/>
  <c r="C18" i="3" s="1"/>
  <c r="E40" i="2"/>
  <c r="E22" i="2"/>
  <c r="C15" i="3" s="1"/>
  <c r="C16" i="3"/>
  <c r="E43" i="2" l="1"/>
  <c r="E45" i="2" s="1"/>
  <c r="C17" i="3" s="1"/>
  <c r="C19" i="3" s="1"/>
  <c r="C22" i="3" s="1"/>
  <c r="G15" i="3" s="1"/>
  <c r="C45" i="2"/>
  <c r="C54" i="2" s="1"/>
  <c r="C13" i="3" s="1"/>
  <c r="E54" i="2"/>
  <c r="G20" i="3" l="1"/>
  <c r="G21" i="3"/>
  <c r="E56" i="2"/>
  <c r="G17" i="3"/>
  <c r="H519" i="1"/>
  <c r="G13" i="3"/>
  <c r="G16" i="3"/>
  <c r="G19" i="3"/>
  <c r="G14" i="3"/>
  <c r="G18" i="3"/>
  <c r="G23" i="3" l="1"/>
  <c r="C23" i="3" s="1"/>
  <c r="E30" i="3" s="1"/>
  <c r="E31" i="3" s="1"/>
  <c r="E34" i="3" s="1"/>
</calcChain>
</file>

<file path=xl/sharedStrings.xml><?xml version="1.0" encoding="utf-8"?>
<sst xmlns="http://schemas.openxmlformats.org/spreadsheetml/2006/main" count="2014" uniqueCount="1240">
  <si>
    <t>Stavba :  - ZŠ Radotín nám.sv Petra a a Pavla 102/1</t>
  </si>
  <si>
    <t>Objekt :  - půdní vestavba a zřízení bezbarierového přístupu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</si>
  <si>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</si>
  <si>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</si>
  <si>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</si>
  <si>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</si>
  <si>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</si>
  <si>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</si>
  <si>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</si>
  <si>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</si>
  <si>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</si>
  <si>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</si>
  <si>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</si>
  <si>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</si>
  <si>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</si>
  <si>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</si>
  <si>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</si>
  <si>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</si>
  <si>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</si>
  <si>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</si>
  <si>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</si>
  <si>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</si>
  <si>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</si>
  <si>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</si>
  <si>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HSV:</t>
  </si>
  <si>
    <t>oddíl 1</t>
  </si>
  <si>
    <t>Zemní práce:</t>
  </si>
  <si>
    <t>C-131211000-0</t>
  </si>
  <si>
    <t>RUCNI HLOUBENI JAM TR 3</t>
  </si>
  <si>
    <t>M3</t>
  </si>
  <si>
    <t>množství =</t>
  </si>
  <si>
    <t>2,5*2,5*1,5+6,0*3,0*0,4</t>
  </si>
  <si>
    <t>C-161101101-0</t>
  </si>
  <si>
    <t>SVISLE PREMIST VYKOPKU HORN 1-4 2,5M</t>
  </si>
  <si>
    <t>2,5*2,5*1,5</t>
  </si>
  <si>
    <t>C-174101101-0</t>
  </si>
  <si>
    <t>ZASYP ZHUTNENI JAM RYH KOLEM OBJEKTU</t>
  </si>
  <si>
    <t>2,5*1,5*0,6</t>
  </si>
  <si>
    <t>C-162701105-0</t>
  </si>
  <si>
    <t>VODOROVNE PREM VYKOPKU DO 10000M 1-4</t>
  </si>
  <si>
    <t>16,575-2,25</t>
  </si>
  <si>
    <t>C-162701109-0</t>
  </si>
  <si>
    <t>PRIPLATEK ZA KZD 1000M TR 1-4</t>
  </si>
  <si>
    <t>14,325*10</t>
  </si>
  <si>
    <t>O-17129-0</t>
  </si>
  <si>
    <t>ULOZENI SYPANINY NA SKLADKU VC POPL</t>
  </si>
  <si>
    <t>C-113107124-0</t>
  </si>
  <si>
    <t>ODSTR PODKLADU 200M2 KAM DRC TL 40CM</t>
  </si>
  <si>
    <t>M2</t>
  </si>
  <si>
    <t>3,7*7</t>
  </si>
  <si>
    <t>C-113107043-0</t>
  </si>
  <si>
    <t>ODSTR PODKLADU 50M2 ZIVIC TL 15CM</t>
  </si>
  <si>
    <t>C-184807111-0</t>
  </si>
  <si>
    <t>OCHRANA STROMU BEDNENIM ZRIZENI</t>
  </si>
  <si>
    <t>3*1,0*4*2,0</t>
  </si>
  <si>
    <t>C-184807112-0</t>
  </si>
  <si>
    <t>OCHRANA STROMU BEDNENIM ODSTRANENI</t>
  </si>
  <si>
    <t>C-132201201-0</t>
  </si>
  <si>
    <t>HLOUB RYH TR 3 60-200CM DO 100M3 /kanalizace/</t>
  </si>
  <si>
    <t>1,0*2,0*5</t>
  </si>
  <si>
    <t>C-132201209-0</t>
  </si>
  <si>
    <t>PRIPL ZA LEPIVOST HL RYH 200CM TR 3</t>
  </si>
  <si>
    <t>10,0*0,25</t>
  </si>
  <si>
    <t>C-174101102-0</t>
  </si>
  <si>
    <t>ZASYP ZHUTNENI UZAVRENYCH PROSTOR</t>
  </si>
  <si>
    <t>ZEMNÍ PRÁCE CELKEM</t>
  </si>
  <si>
    <t>oddíl 2</t>
  </si>
  <si>
    <t>Základy a zvláštní zakládání:</t>
  </si>
  <si>
    <t>C-271313511-0</t>
  </si>
  <si>
    <t>PODKLAD ZAKLADU BET PROST SPC C12/15 /výtah/</t>
  </si>
  <si>
    <t>2,5*1,9*0,1+6,0*3,0*0,1</t>
  </si>
  <si>
    <t>C-273321615-0</t>
  </si>
  <si>
    <t>BETON ZAKL DESEK ZELEZ TR C25/30</t>
  </si>
  <si>
    <t>2,5*1,9*0,4+6,0*3,0*0,4</t>
  </si>
  <si>
    <t>C-273351215-0</t>
  </si>
  <si>
    <t>BEDNENI STEN ZAKL DESEK ZRIZENI</t>
  </si>
  <si>
    <t>(2,5+1,9+6,0+3,0)*2*0,4</t>
  </si>
  <si>
    <t>C-273351216-0</t>
  </si>
  <si>
    <t>BEDNENI STEN ZAKL DESEK ODSTRANENI</t>
  </si>
  <si>
    <t>C-273361821-0</t>
  </si>
  <si>
    <t>VYZTUZ ZAKL DESEK OCEL 10505</t>
  </si>
  <si>
    <t>T</t>
  </si>
  <si>
    <t>9,1*0,1</t>
  </si>
  <si>
    <t>ZÁKLADY A ZVLÁŠTNÍ ZAKLÁDÁNÍ CELKEM</t>
  </si>
  <si>
    <t>oddíl 3</t>
  </si>
  <si>
    <t>Svislé konstrukce:</t>
  </si>
  <si>
    <t>C-341321610-0</t>
  </si>
  <si>
    <t>BETON STEN NOSNYCH ZELEZOVY TR C30/37 /výtah/</t>
  </si>
  <si>
    <t>54,75*0,25</t>
  </si>
  <si>
    <t>C-341351105-0</t>
  </si>
  <si>
    <t>BEDNENI STEN NOS 2STR ZK STRANU ZRIZ</t>
  </si>
  <si>
    <t>54,75*2</t>
  </si>
  <si>
    <t>C-341351106-0</t>
  </si>
  <si>
    <t>BEDNENI STEN NOS 2STR ZK STRANU ODSTR</t>
  </si>
  <si>
    <t>C-341361821-0</t>
  </si>
  <si>
    <t>VYZTUZ STEN OCEL 10505</t>
  </si>
  <si>
    <t>13,688*0,12</t>
  </si>
  <si>
    <t>C-311237673-0</t>
  </si>
  <si>
    <t>ZDI VNI PTH KLASIK PD 17,5 MAL TI</t>
  </si>
  <si>
    <t>(11,0+7,0+2,7+2,7+7,0+11,0+3,0+7,5+7,5)*4,52</t>
  </si>
  <si>
    <t>C-342247596-0</t>
  </si>
  <si>
    <t>PRICKY PTH BROUS PROFI 8 DRYFIX</t>
  </si>
  <si>
    <t>(11,5+1,7*3+2,622)*4,52</t>
  </si>
  <si>
    <t>C-342247693-0</t>
  </si>
  <si>
    <t>PRICKY PTH KLASIK PD 11,5 MAL TEP IZ</t>
  </si>
  <si>
    <t>116,64+36,72</t>
  </si>
  <si>
    <t>C-311237566-0</t>
  </si>
  <si>
    <t>ZDI VNI PTH BR PROFI 24 P15 DRYFIX</t>
  </si>
  <si>
    <t>C-311237571-0</t>
  </si>
  <si>
    <t>ZDI VNI PTH BR PROFI 17,5 DRYFIX</t>
  </si>
  <si>
    <t>C-317321511-0</t>
  </si>
  <si>
    <t>BETON PREKLADU ZELEZOVY TR C25/30</t>
  </si>
  <si>
    <t>0,3*0,35*3,65+3,65*0,2*0,3*2</t>
  </si>
  <si>
    <t>C-317361821-0</t>
  </si>
  <si>
    <t>VYZTUZ PREKLADU  OCEL 10505</t>
  </si>
  <si>
    <t>0,821*0,12</t>
  </si>
  <si>
    <t>C-317351107-0</t>
  </si>
  <si>
    <t>BEDNENI PREKLADU ZRIZENI</t>
  </si>
  <si>
    <t>1,0*3,65+3,65*0,8*2</t>
  </si>
  <si>
    <t>C-317351108-0</t>
  </si>
  <si>
    <t>BEDNENI PREKLADU ODSTRANENI</t>
  </si>
  <si>
    <t>C-317322511-0</t>
  </si>
  <si>
    <t>BETON RIMS ZELEZOVY TR C25/30</t>
  </si>
  <si>
    <t>16,7*0,35</t>
  </si>
  <si>
    <t>C-310388531-0</t>
  </si>
  <si>
    <t>ZABETONOVANI OTVORU -1M2 V NADZ ZDECH /výtah/</t>
  </si>
  <si>
    <t>2,4*1,35*0,2*3</t>
  </si>
  <si>
    <t>C-310351415-0</t>
  </si>
  <si>
    <t>BEDNENI OTVORU VE ZDECH Z PRKEN ZRIZ /výtah/</t>
  </si>
  <si>
    <t>2,4*1,35*3*2</t>
  </si>
  <si>
    <t>C-310351416-0</t>
  </si>
  <si>
    <t>BEDNENI OTVORU VE ZDECH Z PRKEN ODST /výtah/</t>
  </si>
  <si>
    <t>O-31036-0</t>
  </si>
  <si>
    <t>VYZTUZ ZDI /výtah/</t>
  </si>
  <si>
    <t>1,944*0,1</t>
  </si>
  <si>
    <t>C-342247597-0</t>
  </si>
  <si>
    <t>PRICKY PTH BROUS PROFI 8 MAL TENK /výtah/</t>
  </si>
  <si>
    <t>SVISLÉ KONSTRUKCE CELKEM</t>
  </si>
  <si>
    <t>oddíl 4</t>
  </si>
  <si>
    <t>Vodorovné konstrukce:</t>
  </si>
  <si>
    <t>C-411321616-0</t>
  </si>
  <si>
    <t>BETON STROPU DESK ZELEZOVY TR C30/37</t>
  </si>
  <si>
    <t>488,0*0,12</t>
  </si>
  <si>
    <t>C-411354242-0</t>
  </si>
  <si>
    <t>BED STROP PLECH LESK 80-1,0 MM</t>
  </si>
  <si>
    <t>C-411361821-0</t>
  </si>
  <si>
    <t>VYZTUZ STROPU OCEL 10505</t>
  </si>
  <si>
    <t>60,38*2*0,0038</t>
  </si>
  <si>
    <t>C-411362921-0</t>
  </si>
  <si>
    <t>VYZTUZ KLENEB SVAROVANE SITE</t>
  </si>
  <si>
    <t>488*2*0,0038</t>
  </si>
  <si>
    <t>C-430321515-0</t>
  </si>
  <si>
    <t>BETON SCHODIST ZELEZOVY TR C25/30</t>
  </si>
  <si>
    <t>5,98*1,73*0,25+3,05*1,73*0,16+3,65*2,15*0,16+3,65*1,54*0,16+1,73*27*0,3*0,17/2</t>
  </si>
  <si>
    <t>C-433351131-0</t>
  </si>
  <si>
    <t>BEDNENI SCHODNIC PRIMOCARYCH ZRIZENI</t>
  </si>
  <si>
    <t>5,98*1,73+3,05*1,73+3,65*2,15+3,65*1,54+5,88*2*0,45</t>
  </si>
  <si>
    <t>C-433351132-0</t>
  </si>
  <si>
    <t>BEDNENI SCHODNIC PRIMOCARYCH ODSTRAN</t>
  </si>
  <si>
    <t>C-430361821-0</t>
  </si>
  <si>
    <t>VYZTUZ SCHODIST KONSTR OCEL 10505</t>
  </si>
  <si>
    <t>6,77*0,1</t>
  </si>
  <si>
    <t>C-413941123-0</t>
  </si>
  <si>
    <t>OSAZ OCEL VALC NOSNIKU STROPU C 14-22</t>
  </si>
  <si>
    <t>11,861*1,15</t>
  </si>
  <si>
    <t>H-13380221-1</t>
  </si>
  <si>
    <t>DOD.VALCOVANYCH NOSNIKU</t>
  </si>
  <si>
    <t>C-417321414-0</t>
  </si>
  <si>
    <t>BETON ZTUZ PASU/VENCU ZELEZ TR C20/25</t>
  </si>
  <si>
    <t>0,35*43,2+0,2*0,25*39,7+0,25*0,3*32,5</t>
  </si>
  <si>
    <t>C-417351115-0</t>
  </si>
  <si>
    <t>BEDNENI ZTUZUJICICH VENCU ZRIZENI</t>
  </si>
  <si>
    <t>43,2*0,35*2+39,7*0,25*2+32,5*0,20*2</t>
  </si>
  <si>
    <t>C-417351116-0</t>
  </si>
  <si>
    <t>BEDNENI ZTUZUJICICH VENCU ODSTRANENI</t>
  </si>
  <si>
    <t>BETON STROPU DESK ZELEZOVY TR C30/37 /výtah/</t>
  </si>
  <si>
    <t>2,3*2,15*0,2</t>
  </si>
  <si>
    <t>BED STROP PLECH LESK 80-1,0 MM /výtah/</t>
  </si>
  <si>
    <t>2,3*2,15</t>
  </si>
  <si>
    <t>VYZTUZ STROPU OCEL 10505 /výtah/</t>
  </si>
  <si>
    <t>0,989*0,12</t>
  </si>
  <si>
    <t>VODOROVNÉ KONSTRUKCE CELKEM</t>
  </si>
  <si>
    <t>oddíl 5</t>
  </si>
  <si>
    <t>Komunikace:</t>
  </si>
  <si>
    <t>C-564861112-0</t>
  </si>
  <si>
    <t>PODKLAD ZE STERKODRTE TL PO ZHUT 21CM</t>
  </si>
  <si>
    <t>C-565141211-0</t>
  </si>
  <si>
    <t>PODKLAD KAMEN OBAL ASF TR1 TL 6CM</t>
  </si>
  <si>
    <t>C-578142111-0</t>
  </si>
  <si>
    <t>LITY ASF MA KAM S-HRZR DO 3M TL 4CM</t>
  </si>
  <si>
    <t>C-584121111-0</t>
  </si>
  <si>
    <t>OSAZENI SILNIC PANELU LOZE TL 4CM</t>
  </si>
  <si>
    <t>H-59381002-1</t>
  </si>
  <si>
    <t>PANELY SILNIC -30T 300x120 TL 15CM /překrytí sportoviště/</t>
  </si>
  <si>
    <t>91*1,01</t>
  </si>
  <si>
    <t>KOMUNIKACE CELKEM</t>
  </si>
  <si>
    <t>oddíl 61</t>
  </si>
  <si>
    <t>Úpravy povrchů vnitřní:</t>
  </si>
  <si>
    <t>C-611421122-0</t>
  </si>
  <si>
    <t>OMIT STROPU ROVNYCH VAP HLADKE</t>
  </si>
  <si>
    <t>C-612421637-0</t>
  </si>
  <si>
    <t>OMIT VNI STEN VAPCEM STUKOVE</t>
  </si>
  <si>
    <t>268,49*2</t>
  </si>
  <si>
    <t>116,64+36,72+57,6</t>
  </si>
  <si>
    <t>C-612403399-0</t>
  </si>
  <si>
    <t>HRUBE ZAPLNENI RYH VE STENACH MALTOU</t>
  </si>
  <si>
    <t>14,5*0,5+45*0,15</t>
  </si>
  <si>
    <t>C-612423731-0</t>
  </si>
  <si>
    <t>OMIT RYH STEN S 30CM- MAL VAP STUKOVE</t>
  </si>
  <si>
    <t>ÚPRAVY POVRCHŮ VNITŘNÍ CELKEM</t>
  </si>
  <si>
    <t>oddíl 62</t>
  </si>
  <si>
    <t>Úpravy povrchů vnější:</t>
  </si>
  <si>
    <t>C-622421148-0</t>
  </si>
  <si>
    <t>OMIT VNE STEN VAP STUKOVE SLOZ 7</t>
  </si>
  <si>
    <t>46,64+18,0+36,72+13,5+40,25+57,6</t>
  </si>
  <si>
    <t>C-622426421-0</t>
  </si>
  <si>
    <t>OPRAVA FASADY VAP CLEN 6 STUK -40% /pod římsou/</t>
  </si>
  <si>
    <t>120,9*0,8</t>
  </si>
  <si>
    <t>C-620471815-0</t>
  </si>
  <si>
    <t>NATER PENETRACNI VNE OMIT SLOZ 5-7 1x</t>
  </si>
  <si>
    <t>212,71+96,72</t>
  </si>
  <si>
    <t>C-622471320-0</t>
  </si>
  <si>
    <t>OCHR NATER VNE STEN AKRONAT SLOZ 6</t>
  </si>
  <si>
    <t>309,43+54,75</t>
  </si>
  <si>
    <t>C-620601212-0</t>
  </si>
  <si>
    <t>MTZ ZATEPL VNE STEN ROV POLYST -16CM /výtah/</t>
  </si>
  <si>
    <t>C-622421144-0</t>
  </si>
  <si>
    <t>OMIT VNE STEN VAP STUKOVE SLOZ 3</t>
  </si>
  <si>
    <t>C-621481119-0</t>
  </si>
  <si>
    <t>POTAZ VNE PODHL PERLINKA ZATMEL+PRICH</t>
  </si>
  <si>
    <t>H-28318816-1</t>
  </si>
  <si>
    <t>DESKY POLYST SEDE STARTHERM TL 16CM</t>
  </si>
  <si>
    <t>54,75*1,1</t>
  </si>
  <si>
    <t>ÚPRAVY POVRCHŮ VNĚJŠÍ CELKEM</t>
  </si>
  <si>
    <t>oddíl 63</t>
  </si>
  <si>
    <t>Podlahy:</t>
  </si>
  <si>
    <t>C-632661123-0</t>
  </si>
  <si>
    <t>POTER SAMONIV ANHYDRIT 25 MPa TL 40MM</t>
  </si>
  <si>
    <t>C-631591115-0</t>
  </si>
  <si>
    <t>NASYP Z LIAPORU</t>
  </si>
  <si>
    <t>26,3*0,05+39,55*0,05+382,7*0,05</t>
  </si>
  <si>
    <t>H-69310797-1</t>
  </si>
  <si>
    <t>GEOTEX TKANA SEPARAC BONTEC SG110/110</t>
  </si>
  <si>
    <t>26,3+39,65</t>
  </si>
  <si>
    <t>C-631311121-0</t>
  </si>
  <si>
    <t>DOPLNENI MAZANIN BETONEM 1M2 TL 8CM /u výtahu ,kanalizace/</t>
  </si>
  <si>
    <t>0,135+2,0*0,3*0,4</t>
  </si>
  <si>
    <t>PODLAHY CELKEM</t>
  </si>
  <si>
    <t>oddíl 64</t>
  </si>
  <si>
    <t>Osazování výplní otvorů:</t>
  </si>
  <si>
    <t>C-642942111-0</t>
  </si>
  <si>
    <t>OSAZ DVER ZARUB OCEL PL OTV DO 2,5M2</t>
  </si>
  <si>
    <t>KS</t>
  </si>
  <si>
    <t>4+1+7+5+1</t>
  </si>
  <si>
    <t>H-55334302-1</t>
  </si>
  <si>
    <t>ZARUB OC POZAR EI,EW 30 ZHTM 95/800</t>
  </si>
  <si>
    <t>H-55331126-1</t>
  </si>
  <si>
    <t>ZARUBEN OCEL ZDENI ZH 125/600 1KR</t>
  </si>
  <si>
    <t>H-55331128-1</t>
  </si>
  <si>
    <t>ZARUBEN OCEL ZDENI ZH 125/700 1KR</t>
  </si>
  <si>
    <t>H-55331130-1</t>
  </si>
  <si>
    <t>ZARUBEN OCEL ZDENI ZH 125/800 1KR</t>
  </si>
  <si>
    <t>H-55331132-1</t>
  </si>
  <si>
    <t>ZARUBEN OCEL ZDENI ZH 125/900 1KR</t>
  </si>
  <si>
    <t>1+1+2+2+5+2+1+1+1+1</t>
  </si>
  <si>
    <t>H-55331189-1</t>
  </si>
  <si>
    <t>ZARUBEN OCEL ZDENI S PO  95/800 1KR OZN Z1</t>
  </si>
  <si>
    <t>1+1</t>
  </si>
  <si>
    <t>H-55331191-1</t>
  </si>
  <si>
    <t>ZARUBEN OCEL ZDENI ZHTM 95/900 1KR OZN Z2</t>
  </si>
  <si>
    <t>2+2</t>
  </si>
  <si>
    <t>H-55331152-1</t>
  </si>
  <si>
    <t>ZARUBEN OCEL ZDENI ZH 160/600 1KR OZN Z3</t>
  </si>
  <si>
    <t>5+2</t>
  </si>
  <si>
    <t>H-55331154-1</t>
  </si>
  <si>
    <t>ZARUBEN OCEL ZDENI ZH 160/700 1KR OZN Z4</t>
  </si>
  <si>
    <t>H-55331156-1</t>
  </si>
  <si>
    <t>ZARUBEN OCEL ZDENI ZH 160/800 1KR OZN Z5</t>
  </si>
  <si>
    <t>H-55331158-1</t>
  </si>
  <si>
    <t>ZARUBEN OCEL ZDENI ZH 160/900 1KR /OZN Z6/</t>
  </si>
  <si>
    <t>OSAZOVÁNÍ VÝPLNÍ OTVORŮ CELKEM</t>
  </si>
  <si>
    <t>oddíl 9</t>
  </si>
  <si>
    <t>Ostatní konstrukce a práce:</t>
  </si>
  <si>
    <t>C-919735112-0</t>
  </si>
  <si>
    <t>REZANI STAVAJ ZIVIC KRYTU TL 5-10CM</t>
  </si>
  <si>
    <t>M</t>
  </si>
  <si>
    <t>6*3*2</t>
  </si>
  <si>
    <t>C-952901111-0</t>
  </si>
  <si>
    <t>VYCISTENI BUDOV H PODL 4M</t>
  </si>
  <si>
    <t>C-95566621-0</t>
  </si>
  <si>
    <t>POZARNI ZABEZPECENI / štítky a pod./</t>
  </si>
  <si>
    <t>KPL</t>
  </si>
  <si>
    <t>C-955565654-0</t>
  </si>
  <si>
    <t>NAKLADY NA ZAJISTENI BOZP</t>
  </si>
  <si>
    <t>C-955636363-1</t>
  </si>
  <si>
    <t>ZESILENI UNOSNOSTI PODLAHY PUDY PRI MONTAZI VC.DEMONTAZE</t>
  </si>
  <si>
    <t>C-965558741-0</t>
  </si>
  <si>
    <t>DOPRAVNE INZ. OPATRENI</t>
  </si>
  <si>
    <t>MES</t>
  </si>
  <si>
    <t>OSTATNÍ KONSTRUKCE A PRÁCE CELKEM</t>
  </si>
  <si>
    <t>oddíl 94</t>
  </si>
  <si>
    <t>Lešení a stavební výtahy:</t>
  </si>
  <si>
    <t>C-941941031-0</t>
  </si>
  <si>
    <t>MTZ LESENI LEH RAD PRIME S 1M H 10M /výtah budoucí/</t>
  </si>
  <si>
    <t>C-941941191-0</t>
  </si>
  <si>
    <t>PRIPL ZK MESIC POUZ LESENI K POL 1031</t>
  </si>
  <si>
    <t>C-941941831-0</t>
  </si>
  <si>
    <t>DMTZ LESENI L RAD PRIME S 1M H 10M</t>
  </si>
  <si>
    <t>C-943943821-0</t>
  </si>
  <si>
    <t>DMTZ LESENI PROSTOR LEH -200kg H 10M /nad chodníkem/</t>
  </si>
  <si>
    <t>26,0*1,5*3,1</t>
  </si>
  <si>
    <t>C-943943221-0</t>
  </si>
  <si>
    <t>MTZ LESENI PROSTOR LEH -200kg H 10M /nad chodníkem/</t>
  </si>
  <si>
    <t>C-943943292-0</t>
  </si>
  <si>
    <t>PRIPL ZK MESIC POUZ LES K POL 3221+22 /nad chodníkem/</t>
  </si>
  <si>
    <t>6*120,9</t>
  </si>
  <si>
    <t>C-943956021-0</t>
  </si>
  <si>
    <t>MTZ LESEN PODLAHY S PRIC NEBO PODEL /nad chodníkem/</t>
  </si>
  <si>
    <t>120,9/3,1</t>
  </si>
  <si>
    <t>C-942941022-0</t>
  </si>
  <si>
    <t>MTZ LES TEZKE RAD S PODL S 2,5 H 20M</t>
  </si>
  <si>
    <t>15,0*105</t>
  </si>
  <si>
    <t>C-942941822-0</t>
  </si>
  <si>
    <t>DMTZ LES TEZKE RAD S PODL S 2,5 H 20M</t>
  </si>
  <si>
    <t>C-941991012-0</t>
  </si>
  <si>
    <t>MTZ OCHRANNE SITE LESENI H 30M</t>
  </si>
  <si>
    <t>C-941991192-0</t>
  </si>
  <si>
    <t>PRIPL ZK MESIC POUZITI LES SITE H 30M</t>
  </si>
  <si>
    <t>1575*6</t>
  </si>
  <si>
    <t>C-941991812-0</t>
  </si>
  <si>
    <t>DMTZ OCHRANNE SITE LESENI H 30M</t>
  </si>
  <si>
    <t>LEŠENÍ A STAVEBNÍ VÝTAHY CELKEM</t>
  </si>
  <si>
    <t>oddíl 96</t>
  </si>
  <si>
    <t>Bourání konstrukcí:</t>
  </si>
  <si>
    <t>C-962032641-0</t>
  </si>
  <si>
    <t>BOURANI ZDIVA KOMIN NADSTR CI MC</t>
  </si>
  <si>
    <t>2,1*0,45*5,8*3+0,75*0,45*5,8*2+1,05*0,45*5,8*2</t>
  </si>
  <si>
    <t>C-962032231-0</t>
  </si>
  <si>
    <t>BOURANI ZDIVA Z CIHEL PAL MV MVC /uprava nadezdivek/</t>
  </si>
  <si>
    <t>35,6*0,45*0,6</t>
  </si>
  <si>
    <t>C-965081113-0</t>
  </si>
  <si>
    <t>BOUR DLAZEB Z DLAZDIC PUDNICH PL 1M2-</t>
  </si>
  <si>
    <t>29,7+26,3+39,55</t>
  </si>
  <si>
    <t>C-965082923-0</t>
  </si>
  <si>
    <t>ODSTRAN NASYPU TL 10CM PLOCHY 2M2-</t>
  </si>
  <si>
    <t>95,55*0,03</t>
  </si>
  <si>
    <t>C-965042141-0</t>
  </si>
  <si>
    <t>BOUR PODKLAD Z BETONU TL 10CM 4M2-</t>
  </si>
  <si>
    <t>96,55*0,03</t>
  </si>
  <si>
    <t>C-971033651-0</t>
  </si>
  <si>
    <t>OTVORY ZDIVO CI PLNE 4M2 TL 60CM</t>
  </si>
  <si>
    <t>2,2*1,2*0,6</t>
  </si>
  <si>
    <t>C-974031144-0</t>
  </si>
  <si>
    <t>RYHY ZDI CI 7x15CM</t>
  </si>
  <si>
    <t>C-971033561-0</t>
  </si>
  <si>
    <t>OTVORY ZDIVO CI PLNE 1M2 TL 60CM</t>
  </si>
  <si>
    <t>0,6*0,9*3*0,6</t>
  </si>
  <si>
    <t>C-969011121-0</t>
  </si>
  <si>
    <t>DMTZ POTRUBI VODOVOD/PLYNOV JS 52MM</t>
  </si>
  <si>
    <t>C-978015291-0</t>
  </si>
  <si>
    <t>OTLUC OMITKY MV VC VNEJ STEN 1-4 100%</t>
  </si>
  <si>
    <t>15,2*16,3</t>
  </si>
  <si>
    <t>C-966023132-0</t>
  </si>
  <si>
    <t>BOUR CAST RIMS KAM VYLOZ 25CM TL30CM-</t>
  </si>
  <si>
    <t>11,0+8,0+16,0+2,0</t>
  </si>
  <si>
    <t>C-974031167-0</t>
  </si>
  <si>
    <t>RYHY ZDI CI 15x30CM /stoupačky  z přízemí/</t>
  </si>
  <si>
    <t>C-974031169-0</t>
  </si>
  <si>
    <t>PRIPL ZKD 10CM SIRKY RYHY HL 15CM</t>
  </si>
  <si>
    <t>C-968062244-0</t>
  </si>
  <si>
    <t>ODSTR RAMU OKEN DREV JEDNODUCH 1M2 /špaletové/</t>
  </si>
  <si>
    <t>2,4*1,35*2*6</t>
  </si>
  <si>
    <t>C-968061113-0</t>
  </si>
  <si>
    <t>VYVESENI KRIDEL OKEN DREV 1,5M2-</t>
  </si>
  <si>
    <t>OTVORY ZDIVO CI PLNE 4M2 TL 60CM /parapety/</t>
  </si>
  <si>
    <t>1,2*1,0*0,45*6</t>
  </si>
  <si>
    <t>C-965042121-0</t>
  </si>
  <si>
    <t>BOUR PODKLAD Z BETONU TL 10CM 1M2 /u výtahu ,kanalizace/</t>
  </si>
  <si>
    <t>0,45*0,1*3+0,4*0,3*2</t>
  </si>
  <si>
    <t>C-905887441-0</t>
  </si>
  <si>
    <t>BOURANI TRUHLIKU NA POTRUBI V PISKU / 0,5*0,5/</t>
  </si>
  <si>
    <t>DMTZ POTRUBI TOPENI  JS 52MM</t>
  </si>
  <si>
    <t>94*2</t>
  </si>
  <si>
    <t>C-965081712-0</t>
  </si>
  <si>
    <t>BOUR DLAZEB Z DLAZDIC KERAM 1CM 1M2</t>
  </si>
  <si>
    <t>2*0,4</t>
  </si>
  <si>
    <t>O-97908-0</t>
  </si>
  <si>
    <t>VODOROVNA DOPRAVA SUTI</t>
  </si>
  <si>
    <t>22,688+151,179+36,384+5,476+0,525</t>
  </si>
  <si>
    <t>O-97901-0</t>
  </si>
  <si>
    <t>SVISLA DOPRAVA SUTI</t>
  </si>
  <si>
    <t>C-979081133-0</t>
  </si>
  <si>
    <t>SKLADKOVNE NEBEZPECNY ODPAD</t>
  </si>
  <si>
    <t>C-979081132-0</t>
  </si>
  <si>
    <t>SKLADKOVNE SMISENY STAVEBNI ODPAD</t>
  </si>
  <si>
    <t>216,252-3,256</t>
  </si>
  <si>
    <t>BOURÁNÍ KONSTRUKCÍ CELKEM</t>
  </si>
  <si>
    <t>oddíl 99</t>
  </si>
  <si>
    <t>Přesun hmot:</t>
  </si>
  <si>
    <t>C-999281112-0</t>
  </si>
  <si>
    <t>PRESUN HMOT OPRAVY DO VYSKY 36M</t>
  </si>
  <si>
    <t>0,197+27,873+137,587+240,321+57,754+56,113+28,674+12,945+0,547+19,234+0,713+0,26</t>
  </si>
  <si>
    <t>PŘESUN HMOT CELKEM</t>
  </si>
  <si>
    <t>PSV:</t>
  </si>
  <si>
    <t>oddíl 711</t>
  </si>
  <si>
    <t>Izolace proti vodě:</t>
  </si>
  <si>
    <t>C-711111001-0</t>
  </si>
  <si>
    <t>NATER IZOL ZEM VLHK VOD STUD PENETR</t>
  </si>
  <si>
    <t>2,5*1,9</t>
  </si>
  <si>
    <t>H-11163164-1</t>
  </si>
  <si>
    <t>LAK ASFALT PENETRAK PLECHOVKA 4,5kg</t>
  </si>
  <si>
    <t>4,75*0,0002</t>
  </si>
  <si>
    <t>C-711141559-0</t>
  </si>
  <si>
    <t>PRITAVENI IZOL ZEM VLHK VOD ASF PASY</t>
  </si>
  <si>
    <t>4,75*2</t>
  </si>
  <si>
    <t>H-62857519-1</t>
  </si>
  <si>
    <t>PASY MODIF ASF RADONELAST</t>
  </si>
  <si>
    <t>9,5*1,15</t>
  </si>
  <si>
    <t>C-711112001-0</t>
  </si>
  <si>
    <t>NATER IZOL ZEM VLHK SVI STUD PENETR</t>
  </si>
  <si>
    <t>(2,5+1,9)*2*1,5</t>
  </si>
  <si>
    <t>13,2*0,00025</t>
  </si>
  <si>
    <t>C-711142559-0</t>
  </si>
  <si>
    <t>PRITAVENI IZOL ZEM VLHK SVI ASF PASY</t>
  </si>
  <si>
    <t>13,2*2</t>
  </si>
  <si>
    <t>26,4*1,2</t>
  </si>
  <si>
    <t>C-711211211-0</t>
  </si>
  <si>
    <t>STERKOVA IZOLACE KOUPELEN VODOROVNA</t>
  </si>
  <si>
    <t>C-998711101-0</t>
  </si>
  <si>
    <t>IZOL VODA PRESUN HMOT VYSKA -6M</t>
  </si>
  <si>
    <t>IZOLACE PROTI VODĚ CELKEM</t>
  </si>
  <si>
    <t>oddíl 712</t>
  </si>
  <si>
    <t>Povlakové krytiny:</t>
  </si>
  <si>
    <t>C-712452701-0</t>
  </si>
  <si>
    <t>IZOL POVL STRECH 30ST FOLIE SPOJ PAS</t>
  </si>
  <si>
    <t>H-67352607-1</t>
  </si>
  <si>
    <t>FOLIE POJ KONT PK-FOL HP 140</t>
  </si>
  <si>
    <t>670*1,1</t>
  </si>
  <si>
    <t>C-712311101-0</t>
  </si>
  <si>
    <t>IZOL NATER STRECH PL STUD NAP AL</t>
  </si>
  <si>
    <t>18,4+5,2</t>
  </si>
  <si>
    <t>H-11163132-1</t>
  </si>
  <si>
    <t>LAK ASFALT ALP PENETRAL KANYSTR 9kg</t>
  </si>
  <si>
    <t>23,6*0,0002</t>
  </si>
  <si>
    <t>C-712341559-0</t>
  </si>
  <si>
    <t>IZOL POVL STRECH PL PRITAV NAIP ZPLNA</t>
  </si>
  <si>
    <t>H-62836211-1</t>
  </si>
  <si>
    <t>PASY PROTIRAD BITAGIT 40 AL+V60 MINER</t>
  </si>
  <si>
    <t>C-998712104-0</t>
  </si>
  <si>
    <t>IZOL POVLAKOVA PRESUN HMOT VYSKA -36M</t>
  </si>
  <si>
    <t>POVLAKOVÉ KRYTINY CELKEM</t>
  </si>
  <si>
    <t>oddíl 713</t>
  </si>
  <si>
    <t>Izolace tepelné:</t>
  </si>
  <si>
    <t>C-713111121-0</t>
  </si>
  <si>
    <t>OSAZ IZOL TEPEL STROPU ROVN DRATEM</t>
  </si>
  <si>
    <t>H-63151547-1</t>
  </si>
  <si>
    <t>DESKY MINERAL ISOVER TF PROFI TL 30CM</t>
  </si>
  <si>
    <t>H-63151532-1</t>
  </si>
  <si>
    <t>DESKY MINERAL ISOVER TF PROFI TL 5CM</t>
  </si>
  <si>
    <t>H-28321440-1</t>
  </si>
  <si>
    <t>PAROZABRANA AKTIVNI 2VR FOLSTER ACTIV</t>
  </si>
  <si>
    <t>C-713121111-0</t>
  </si>
  <si>
    <t>OSAZ IZOL TEPEL PODLAH POLOZENIM 1VRS</t>
  </si>
  <si>
    <t>29,7+26,3+39,55+382,7</t>
  </si>
  <si>
    <t>H-63156415-1</t>
  </si>
  <si>
    <t>DESKY MINER PODLAH KROCEJ PTN TL 5CM</t>
  </si>
  <si>
    <t>29,7*1,1</t>
  </si>
  <si>
    <t>C-713131131-0</t>
  </si>
  <si>
    <t>OSAZ IZOL TEPEL STEN PRISTREL VNITRNI</t>
  </si>
  <si>
    <t>116,64+18+67,7+36,72+13,5+40,25+57,6</t>
  </si>
  <si>
    <t>H-28375775-1</t>
  </si>
  <si>
    <t>DESKY POLYST EPS 100 Z BILE TL 15CM</t>
  </si>
  <si>
    <t>(116,64+15,2)*1,1</t>
  </si>
  <si>
    <t>H-63141068-1</t>
  </si>
  <si>
    <t>DESKY MINERALNI WOODSIL TL 18CM</t>
  </si>
  <si>
    <t>18,0*1,1</t>
  </si>
  <si>
    <t>H-63141181-1</t>
  </si>
  <si>
    <t>DESKY MINER VICEUCEL MPN TL 20CM</t>
  </si>
  <si>
    <t>13,5+40,25</t>
  </si>
  <si>
    <t>H-63141194-1</t>
  </si>
  <si>
    <t>DESKY MINER VICEUCEL MPE TL 16CM</t>
  </si>
  <si>
    <t>H-28375529-1</t>
  </si>
  <si>
    <t>DESKY POLYST EPS GREYWALL TL 30CM</t>
  </si>
  <si>
    <t>36,72*1,1</t>
  </si>
  <si>
    <t>H-28375513-1</t>
  </si>
  <si>
    <t>DESKY POLYST EPS GREYWALL TL 5CM</t>
  </si>
  <si>
    <t>C-713291211-0</t>
  </si>
  <si>
    <t>IZOL PAROTES STEN ASF NATER 1x</t>
  </si>
  <si>
    <t>280,41+35,6</t>
  </si>
  <si>
    <t>H-28321340-1</t>
  </si>
  <si>
    <t>FOLIE PAROTESNA DELTA REFLEX PLUS</t>
  </si>
  <si>
    <t>316,01*1,1</t>
  </si>
  <si>
    <t>C-998713103-0</t>
  </si>
  <si>
    <t>IZOL TEPELNA PRESUN HMOT VYSKA -24M</t>
  </si>
  <si>
    <t>IZOLACE TEPELNÉ CELKEM</t>
  </si>
  <si>
    <t>oddíl 714</t>
  </si>
  <si>
    <t>Izolace akustické a protiotřesové:</t>
  </si>
  <si>
    <t>O-71411-0</t>
  </si>
  <si>
    <t>MTZ AKUSTICKYCH OBKLADU VC ROSTU</t>
  </si>
  <si>
    <t>C-714115116-0</t>
  </si>
  <si>
    <t>NASTRIK IZOL AKUST STROPU PENA 15CM</t>
  </si>
  <si>
    <t>C-998714102-0</t>
  </si>
  <si>
    <t>IZOL AKUST PRESUN HMOT VYSKA -12M</t>
  </si>
  <si>
    <t>IZOLACE AKUSTICKÉ A PROTIOTŘESOVÉ CELKEM</t>
  </si>
  <si>
    <t>oddíl 762</t>
  </si>
  <si>
    <t>Konstrukce tesařské:</t>
  </si>
  <si>
    <t>C-762332120-0</t>
  </si>
  <si>
    <t>TESAR KROV VAZANY HRANENY F -224cm2</t>
  </si>
  <si>
    <t>1,0*8+2,2*8+3,5*8+4,9*24+5,2*2+6,1*2+5,5*4+4,2*4+3,0*4+1,7*4+0,7*4+6,5*8+6,1*2+1,4*4+2,7*4+3,9*4+5,2*4+7,0*2+6,4*2+4,8*1+2,3*2+1,4*2+5,6*2+4,5*2+3,1*2+2,3*2+1,8*2+3,6*2+5,4*2+7,2*2+3,8*2+6,3*2+6,7*10+6,1*2+4,7*2+2,8*2+2,0*2+1,1*2</t>
  </si>
  <si>
    <t>C-762332130-0</t>
  </si>
  <si>
    <t>TESAR KROV VAZANY HRANENY F -288cm2</t>
  </si>
  <si>
    <t>106,0+24+10,6*2+5,4*1+4,55*1+6,8*4+9,0*2+2,9*2+9,7*2+5,3*2+8,5*2+8,5*2+5,4*2+27,1+26,9+12,3</t>
  </si>
  <si>
    <t>TESAR KROV VAZANY HRAN PL -224CM2/ nosník nad oknem/</t>
  </si>
  <si>
    <t>C-762341016-0</t>
  </si>
  <si>
    <t>ZABEDNENI STRECH DES OSB SRAZ TL 22mm</t>
  </si>
  <si>
    <t>C-762395000-0</t>
  </si>
  <si>
    <t>TESAR STRECHY SPOJOVACI PROSTREDKY</t>
  </si>
  <si>
    <t>24,222+670*0,022*1,1</t>
  </si>
  <si>
    <t>C-762396000-0</t>
  </si>
  <si>
    <t>TESAR STRECHY IMPREGNACE REZIVA</t>
  </si>
  <si>
    <t>14,2+16,78+1,58</t>
  </si>
  <si>
    <t>H-61188111-1</t>
  </si>
  <si>
    <t>REZIVO</t>
  </si>
  <si>
    <t>21,46*1,1+40*0,1*0,14*1,1</t>
  </si>
  <si>
    <t>C-762341811-0</t>
  </si>
  <si>
    <t>DMTZ TESAR BEDNENI STRECH Z PRKEN</t>
  </si>
  <si>
    <t>C-762342811-0</t>
  </si>
  <si>
    <t>DMTZ LATOVANI STRECH ROZTEC -22cm</t>
  </si>
  <si>
    <t>C-762311811-0</t>
  </si>
  <si>
    <t>DMTZ TESAR KOTEVNICH ZELEZ HMOT -5kg</t>
  </si>
  <si>
    <t>C-762331811-0</t>
  </si>
  <si>
    <t>DMTZ TESAR KROV VAZANY F -120cm2</t>
  </si>
  <si>
    <t>44*3,2+66*1,44+19*4+64*6,2+22*7,5+151*6,2</t>
  </si>
  <si>
    <t>C-762342451-0</t>
  </si>
  <si>
    <t>TESAR LATOVANI STRECH KONTRALATE</t>
  </si>
  <si>
    <t>C-762511145-0</t>
  </si>
  <si>
    <t>PODLAHY Z DES CETRIS NA SRAZ TL 20mm</t>
  </si>
  <si>
    <t>26,3+39,55+382,7</t>
  </si>
  <si>
    <t>C-762512255-0</t>
  </si>
  <si>
    <t>TESAR MTZ PODLAH POD POVLAKY HMOZDIN</t>
  </si>
  <si>
    <t>C-762822120-0</t>
  </si>
  <si>
    <t>TESAR MTZ STROPNIC NOSNYCH F -288cm2</t>
  </si>
  <si>
    <t>C-762822830-0</t>
  </si>
  <si>
    <t>DMTZ TESAR STROPNIC F -450cm2</t>
  </si>
  <si>
    <t>C-762811811-0</t>
  </si>
  <si>
    <t>DMTZ TESAR ZAKLOP PRKNA HRUBA</t>
  </si>
  <si>
    <t>C-762841812-0</t>
  </si>
  <si>
    <t>DMTZ TESAR PODHLEDU PRKNA S OMITKOU</t>
  </si>
  <si>
    <t>H-24551692-1</t>
  </si>
  <si>
    <t>CHEM KOTVA PE 300 S 300ml</t>
  </si>
  <si>
    <t>C-762313111-0</t>
  </si>
  <si>
    <t>TESAR MTZ SVORNIKU,SROUBU DELKY -15CM</t>
  </si>
  <si>
    <t>84+72+288+12</t>
  </si>
  <si>
    <t>C-762555841-0</t>
  </si>
  <si>
    <t>DOPLNENI KROVU U VYTAHU</t>
  </si>
  <si>
    <t>C-762998881-0</t>
  </si>
  <si>
    <t>UPRAVA STRECHY NAD SATNAMI</t>
  </si>
  <si>
    <t>C-998762103-0</t>
  </si>
  <si>
    <t>KONSTR TESAR PRESUN HMOT VYSKA -24M</t>
  </si>
  <si>
    <t>KONSTRUKCE TESAŘSKÉ CELKEM</t>
  </si>
  <si>
    <t>oddíl 763</t>
  </si>
  <si>
    <t>Dřevostavby a konstrukce sádrokartonové:</t>
  </si>
  <si>
    <t>C-763133260-0</t>
  </si>
  <si>
    <t>PODHLEDY SDK D113 15+18 GKF/REI 30 sádrovláknité/</t>
  </si>
  <si>
    <t>C-763160211-0</t>
  </si>
  <si>
    <t>MTZ PODKR SADROVL JEDN 1xDESKA 1xIZOL</t>
  </si>
  <si>
    <t>C-763120121-0</t>
  </si>
  <si>
    <t>MTZ PREDS STEN SDK VOLNE 1xDES 1xIZOL</t>
  </si>
  <si>
    <t>18,0+13,5</t>
  </si>
  <si>
    <t>C-763761201-0</t>
  </si>
  <si>
    <t>DREVOST OTVOR VYPLNE DVIRKA,POKLOPY</t>
  </si>
  <si>
    <t>C-998763113-0</t>
  </si>
  <si>
    <t>KONSTR SADROKART PRESUN HMOT VYS -24M</t>
  </si>
  <si>
    <t>DŘEVOSTAVBY A KONSTR. SÁDROKARTONOVÉ CELKEM</t>
  </si>
  <si>
    <t>oddíl 764</t>
  </si>
  <si>
    <t>Konstrukce klempířské:</t>
  </si>
  <si>
    <t>C-764312831-0</t>
  </si>
  <si>
    <t>KLEMP DMTZ ZASTR HLAD 670 45S 25M2</t>
  </si>
  <si>
    <t>C-764510540-0</t>
  </si>
  <si>
    <t>KLEMP TIZN OPLECH PARAPET RS 250 /K1/</t>
  </si>
  <si>
    <t>C-764510550-0</t>
  </si>
  <si>
    <t>KLEMP TIZN OPLECH PARAPET RS 330 /OZN K2/</t>
  </si>
  <si>
    <t>C-764221560-0</t>
  </si>
  <si>
    <t>KLEMP TIZN RIMSA NADRIMS ZLAB RS 1000 / OZN K3/</t>
  </si>
  <si>
    <t>C-764521570-0</t>
  </si>
  <si>
    <t>KLEMP TIZN OPLECH RIMS RS 500 / OZN K4/ TYMPANON</t>
  </si>
  <si>
    <t>C-764521550-0</t>
  </si>
  <si>
    <t>KLEMP TIZN OPLECH RIMS RS 330 /OZN K5/</t>
  </si>
  <si>
    <t>C-764252505-0</t>
  </si>
  <si>
    <t>KLEMP TIZN ZLAB PODOK PLK RS 400 DL5- /OZN K6,7</t>
  </si>
  <si>
    <t>94,5+32,8</t>
  </si>
  <si>
    <t>C-764259532-0</t>
  </si>
  <si>
    <t>KLEMP TIZN ZLAB KOTLIK 200x300x400 /OZN K8/</t>
  </si>
  <si>
    <t>C-764554503-0</t>
  </si>
  <si>
    <t>KLEMP TIZN TROUBY ODPAD KRUH D 120 /OZN K8/</t>
  </si>
  <si>
    <t>C-764248221-0</t>
  </si>
  <si>
    <t>KLEMP CU SNEHOLAP TYCOVY L 500MM /OZN K9/</t>
  </si>
  <si>
    <t>C-764171454-0</t>
  </si>
  <si>
    <t>KLEMP HREBEN HLAD LINDAB RS 500 /OZN K11/</t>
  </si>
  <si>
    <t>C-764171316-0</t>
  </si>
  <si>
    <t>KLEMP KRYT HL LINDAB FOP-PLX 0,6 45S-</t>
  </si>
  <si>
    <t>C-7645558791-0</t>
  </si>
  <si>
    <t>SITKA PROTI HMYZU</t>
  </si>
  <si>
    <t>C-764171442-0</t>
  </si>
  <si>
    <t>KLEMP UZLABI HLAD LINDAB RS 330 / OZN K12/</t>
  </si>
  <si>
    <t>C-998764103-0</t>
  </si>
  <si>
    <t>KONSTR KLEMPIR PRESUN HMOT VYSKA -24M</t>
  </si>
  <si>
    <t>KONSTRUKCE KLEMPÍŘSKÉ CELKEM</t>
  </si>
  <si>
    <t>oddíl 766</t>
  </si>
  <si>
    <t>Konstrukce truhlářské:</t>
  </si>
  <si>
    <t>C-766661112-0</t>
  </si>
  <si>
    <t>DVERE KPL OC ZAR 1KR 0,8M</t>
  </si>
  <si>
    <t>4+1+7</t>
  </si>
  <si>
    <t>H-61160060-1</t>
  </si>
  <si>
    <t>DVERE VNIT DYHA2 PLNE 60x197 NORMA /ozn T03/</t>
  </si>
  <si>
    <t>H-61160061-1</t>
  </si>
  <si>
    <t>DVERE VNIT DYHA2 PLNE 70x197 NORMA /ozn T04/</t>
  </si>
  <si>
    <t>H-61160062-1</t>
  </si>
  <si>
    <t>DVERE VNIT DYHA2 PLNE 80x197 NORMA/ozn T05/</t>
  </si>
  <si>
    <t>C-766661122-0</t>
  </si>
  <si>
    <t>DVERE KPL OC ZAR 1KR 0,8M-</t>
  </si>
  <si>
    <t>H-61160063-1</t>
  </si>
  <si>
    <t>DVERE VNIT DYHA2 PLNE 90x197 NORMA /ozn T06/</t>
  </si>
  <si>
    <t>C-766661413-0</t>
  </si>
  <si>
    <t>DVERE KPL OC ZAR POZAR 1KR -KUK 0,8M</t>
  </si>
  <si>
    <t>H-61165113-1</t>
  </si>
  <si>
    <t>DVERE PROTIPOZAR PLNE FOLIE 80x197 A /T 01/</t>
  </si>
  <si>
    <t>C-766622221-0</t>
  </si>
  <si>
    <t>OKNA KPL OTEV ZAZD RAM 1KR 0,40M2</t>
  </si>
  <si>
    <t>C-766674216-0</t>
  </si>
  <si>
    <t>STRESNI OKNO KYV PL OTV -1,75M2 /ozn T12/</t>
  </si>
  <si>
    <t>C-766674214-0</t>
  </si>
  <si>
    <t>STRESNI OKNO KYV PL OTV -1,25M2 /OZN T13</t>
  </si>
  <si>
    <t>C-766674218-0</t>
  </si>
  <si>
    <t>STRESNI OKNO KYV PL OTV -2,25M2 OZN T14,T15/</t>
  </si>
  <si>
    <t>13+2</t>
  </si>
  <si>
    <t>C-766669113-0</t>
  </si>
  <si>
    <t>DVERE KPL DOKOVANI OKOPNY PLECH</t>
  </si>
  <si>
    <t>C-766225874-0</t>
  </si>
  <si>
    <t>D+M DREVENE SCHODY /Š.2,0M  3 SCHODY</t>
  </si>
  <si>
    <t>C-7662258321-0</t>
  </si>
  <si>
    <t>DTTO /Š.4M 3 SCHODY/</t>
  </si>
  <si>
    <t>C-766661422-0</t>
  </si>
  <si>
    <t>DVERE KPL OC ZAR POZAR 1KR 0,8M-</t>
  </si>
  <si>
    <t>H-61165114-1</t>
  </si>
  <si>
    <t>DVERE PROTIPOZAR PLNE FOLIE 90x197 A T-02</t>
  </si>
  <si>
    <t>H-61165254-1</t>
  </si>
  <si>
    <t>DVERE VENK.DREVENE 1100X2000+1400 OZN T07</t>
  </si>
  <si>
    <t>1+2</t>
  </si>
  <si>
    <t>C-766363635-0</t>
  </si>
  <si>
    <t>D+M OKNO OTEVIRAVE 375/750 OZN T11</t>
  </si>
  <si>
    <t>C-766694113-0</t>
  </si>
  <si>
    <t>TRUHL PARAPET SIRE -30 DELKY -260CM /OZN T16/</t>
  </si>
  <si>
    <t>C-766694114-0</t>
  </si>
  <si>
    <t>TRUHL PARAPET SIRE -30 DELKY 260CM-</t>
  </si>
  <si>
    <t>C-766694121-0</t>
  </si>
  <si>
    <t>TRUHL PARAPET SIRE 30- DELKY -100CM /OZN T18</t>
  </si>
  <si>
    <t>H-28341713-1</t>
  </si>
  <si>
    <t>PARAPET PVC VNITRNI BILY S 20CM</t>
  </si>
  <si>
    <t>2,0+3,85</t>
  </si>
  <si>
    <t>H-28341716-1</t>
  </si>
  <si>
    <t>PARAPET PVC VNITRNI BILY S 35CM</t>
  </si>
  <si>
    <t>3*0,5</t>
  </si>
  <si>
    <t>C-766562221-0</t>
  </si>
  <si>
    <t>D+M PODOKENIHO RADIATORU 550/500 OZN T19</t>
  </si>
  <si>
    <t>C-998766103-0</t>
  </si>
  <si>
    <t>KONSTR TRUHLAR PRESUN HMOT VYSKA -24M</t>
  </si>
  <si>
    <t>KONSTRUKCE TRUHLÁŘSKÉ CELKEM</t>
  </si>
  <si>
    <t>oddíl 767</t>
  </si>
  <si>
    <t>Kovové doplňkové konstrukce:</t>
  </si>
  <si>
    <t>C-767332221-0</t>
  </si>
  <si>
    <t>RAMOVE KONSTRUKCE KROVU</t>
  </si>
  <si>
    <t>KG</t>
  </si>
  <si>
    <t>(7489,2+785,8)*1,15</t>
  </si>
  <si>
    <t>C-767995107-0</t>
  </si>
  <si>
    <t>MTZ KDK ATYPU HMOTN JEDN DILU -500kg</t>
  </si>
  <si>
    <t>C-767333333-0</t>
  </si>
  <si>
    <t>D+M SESTAVA OKEN 4300/1625 HLINIK /ozn T09/</t>
  </si>
  <si>
    <t>C-767223333-0</t>
  </si>
  <si>
    <t xml:space="preserve">D+M  UNIKOVEHO SCHODISTE                             </t>
  </si>
  <si>
    <t>10565*1,15</t>
  </si>
  <si>
    <t>C-767338889-0</t>
  </si>
  <si>
    <t>D+M SKLENENA FASADA</t>
  </si>
  <si>
    <t>C-767214859-0</t>
  </si>
  <si>
    <t>DMTZ SCHODY KOV/DREV ATYP +ZABR</t>
  </si>
  <si>
    <t>C-767665541-0</t>
  </si>
  <si>
    <t>D+M OCEL.ZABRADLI HLAVNIHO SCHODISTE OZN Z7</t>
  </si>
  <si>
    <t>C-767665542-0</t>
  </si>
  <si>
    <t>D+M ZAVES. NA OHRIVACE VODY  /OZN Z8/</t>
  </si>
  <si>
    <t>C-767558899-0</t>
  </si>
  <si>
    <t>D+M KOTEVNI BODY NA STRESE OZN Z9</t>
  </si>
  <si>
    <t>D-76759-0</t>
  </si>
  <si>
    <t>ZAMEC KDK-ZDVOJENE PODLAHY</t>
  </si>
  <si>
    <t>C-767225544-0</t>
  </si>
  <si>
    <t>D+M SESTAVA DVERI  3165/2400 S PO  EI 15-C-DP3 /ozn T09/</t>
  </si>
  <si>
    <t>C-767225564-0</t>
  </si>
  <si>
    <t>DTTO BEZ PO 3850/1625 /ozn T10/</t>
  </si>
  <si>
    <t>C-998767104-0</t>
  </si>
  <si>
    <t>KOVOVE D KONST PRESUN HMOT VYSKA -36M</t>
  </si>
  <si>
    <t>KOVOVÉ DOPLŇKOVÉ KONSTRUKCE CELKEM</t>
  </si>
  <si>
    <t>oddíl 771</t>
  </si>
  <si>
    <t>Podlahy z dlaždic:</t>
  </si>
  <si>
    <t>C-771571207-0</t>
  </si>
  <si>
    <t>LEPENI PODLAHY KERAM PROTISKL 200x200</t>
  </si>
  <si>
    <t>C-771579794-0</t>
  </si>
  <si>
    <t>PRIPL PODLAHY KERAM ZA VYROV PODKLADU</t>
  </si>
  <si>
    <t>H-59761140-1</t>
  </si>
  <si>
    <t>DLAZ KER RAKO PODLAH SK 80 TL 10MM</t>
  </si>
  <si>
    <t>C-771441014-0</t>
  </si>
  <si>
    <t>SOKLIK HUTNY ROVNY 200x100 V100 LEP /u výtahu/</t>
  </si>
  <si>
    <t>0,45*2*3+25,7</t>
  </si>
  <si>
    <t>PODLAHY KERAM RELIEF 200x200 LEP /u výtahu/</t>
  </si>
  <si>
    <t>0,45*1,0*3</t>
  </si>
  <si>
    <t>DLAZ KER RAKO PODLAH SK 80 TL 10MM / u výtahu/</t>
  </si>
  <si>
    <t>1,35*1,1+25,7*0,1*1,1</t>
  </si>
  <si>
    <t>C-998771104-0</t>
  </si>
  <si>
    <t>DLAZBY PRESUN HMOT VYSKA -36M</t>
  </si>
  <si>
    <t>PODLAHY Z DLAŽDIC CELKEM</t>
  </si>
  <si>
    <t>oddíl 773</t>
  </si>
  <si>
    <t>Podlahy z litého teraca:</t>
  </si>
  <si>
    <t>C-773213100-0</t>
  </si>
  <si>
    <t>LITE TERACO PRIR STUPEN CELO</t>
  </si>
  <si>
    <t>27*0,17*1,73</t>
  </si>
  <si>
    <t>C-773211211-0</t>
  </si>
  <si>
    <t>LITE TERACO PRIR STUPEN ROVNY</t>
  </si>
  <si>
    <t>C-998773103-0</t>
  </si>
  <si>
    <t>LITE TERACO PRESUN HMOT VYSKA -24M</t>
  </si>
  <si>
    <t>PODLAHY Z LITÉHO TERACA CELKEM</t>
  </si>
  <si>
    <t>oddíl 775</t>
  </si>
  <si>
    <t>Podlahy parketové a plovoucí:</t>
  </si>
  <si>
    <t>C-775611121-0</t>
  </si>
  <si>
    <t>PODLAHY PLOV ZAMK LAMIN LAMEL B -12CM</t>
  </si>
  <si>
    <t>C-775611113-0</t>
  </si>
  <si>
    <t>PODLAHY PLOV ZAMK LAMIN LAMEL A -18CM</t>
  </si>
  <si>
    <t>C-775413150-0</t>
  </si>
  <si>
    <t>LISTA PODLAH LAMINOVA VRUTY ROVNA</t>
  </si>
  <si>
    <t>C-775413133-0</t>
  </si>
  <si>
    <t>SOKLIK PODLAH LAMELY  VINIL VRUTY</t>
  </si>
  <si>
    <t>C-998775104-0</t>
  </si>
  <si>
    <t>PODLAHY VLYS PRESUN HMOT VYSKA -36M</t>
  </si>
  <si>
    <t>PODLAHY PARKETOVÉ A PLOVOUCÍ CELKEM</t>
  </si>
  <si>
    <t>oddíl 781</t>
  </si>
  <si>
    <t>Obklady:</t>
  </si>
  <si>
    <t>C-781471106-0</t>
  </si>
  <si>
    <t>LEPENI OBKLADU VNI KERAM HLAD 200x100</t>
  </si>
  <si>
    <t>(12+2,6*4+1,8*2)*2,0*2+4,4</t>
  </si>
  <si>
    <t>C-781419701-0</t>
  </si>
  <si>
    <t>PRIPL OBKL VNI POROVIN ZA ZTIZ PRACE</t>
  </si>
  <si>
    <t>H-59765666-1</t>
  </si>
  <si>
    <t>OBKLAD KERAM B JB HL 200x150 OT2 2</t>
  </si>
  <si>
    <t>108,4*1,1</t>
  </si>
  <si>
    <t>C-998781104-0</t>
  </si>
  <si>
    <t>OBKLADY PRESUN HMOT VYSKA -36M</t>
  </si>
  <si>
    <t>OBKLADY CELKEM</t>
  </si>
  <si>
    <t>oddíl 783</t>
  </si>
  <si>
    <t>Nátěry:</t>
  </si>
  <si>
    <t>C-783225100-0</t>
  </si>
  <si>
    <t>NATER KDK SYNTET 2x+1xEMAIL</t>
  </si>
  <si>
    <t>29*65</t>
  </si>
  <si>
    <t>C-783243004-0</t>
  </si>
  <si>
    <t>NATER PROTIPOZARNI  OK</t>
  </si>
  <si>
    <t>NÁTĚRY CELKEM</t>
  </si>
  <si>
    <t>oddíl 784</t>
  </si>
  <si>
    <t>Malby:</t>
  </si>
  <si>
    <t>C-784452371-0</t>
  </si>
  <si>
    <t>MALBA 2xPRIMAL BILA+STROP MIST V 3,8M</t>
  </si>
  <si>
    <t>382,7+536,98+210,96</t>
  </si>
  <si>
    <t>O-78444-0</t>
  </si>
  <si>
    <t>MALBA NA SDK</t>
  </si>
  <si>
    <t>670+31,5</t>
  </si>
  <si>
    <t>C-784452921-0</t>
  </si>
  <si>
    <t>MALBA PRIMAL 1BAR OSKRAB MISTN V 3,8M</t>
  </si>
  <si>
    <t>4,0*3,5*3</t>
  </si>
  <si>
    <t>MALBY CELKEM</t>
  </si>
  <si>
    <t>INSTALACE:</t>
  </si>
  <si>
    <t>oddíl 721</t>
  </si>
  <si>
    <t>Kanalizace vnitřní:</t>
  </si>
  <si>
    <t>72100000001-0</t>
  </si>
  <si>
    <t xml:space="preserve">KANALIZACE </t>
  </si>
  <si>
    <t>KANALIZACE VNITŘNÍ CELKEM</t>
  </si>
  <si>
    <t>oddíl 722</t>
  </si>
  <si>
    <t>Vodovod vnitřní:</t>
  </si>
  <si>
    <t>72200000001-0</t>
  </si>
  <si>
    <t>VODA</t>
  </si>
  <si>
    <t>VODOVOD VNITŘNÍ CELKEM</t>
  </si>
  <si>
    <t>oddíl 725</t>
  </si>
  <si>
    <t>Zařizovací předměty ZTI:</t>
  </si>
  <si>
    <t>C-72500000001-0</t>
  </si>
  <si>
    <t>ZARIZOVACI PREDMETY</t>
  </si>
  <si>
    <t>ZAŘIZOVACÍ PŘEDMĚTY ZTI CELKEM</t>
  </si>
  <si>
    <t>oddíl 731</t>
  </si>
  <si>
    <t>Kotelny:</t>
  </si>
  <si>
    <t>C-7300000001-0</t>
  </si>
  <si>
    <t>TOPENI</t>
  </si>
  <si>
    <t>KOTELNY CELKEM</t>
  </si>
  <si>
    <t>MONTÁŽNÍ PRÁCE:</t>
  </si>
  <si>
    <t>oddíl M21</t>
  </si>
  <si>
    <t>Montáže silnoproud:</t>
  </si>
  <si>
    <t>M-22500014-0</t>
  </si>
  <si>
    <t>ELEKTROINSTALACE</t>
  </si>
  <si>
    <t>M-226555874-0</t>
  </si>
  <si>
    <t>OSVETLENI LESENI</t>
  </si>
  <si>
    <t>M21</t>
  </si>
  <si>
    <t>MONTÁŽE SILNOPROUD CELKEM</t>
  </si>
  <si>
    <t>oddíl M22</t>
  </si>
  <si>
    <t>Montáže slaboproud:</t>
  </si>
  <si>
    <t>M-2260000001-0</t>
  </si>
  <si>
    <t>SLABOPROUD</t>
  </si>
  <si>
    <t>M22</t>
  </si>
  <si>
    <t>MONTÁŽE SLABOPROUD CELKEM</t>
  </si>
  <si>
    <t>Základní rozpočtové náklady stavebního objektu celkem (bez DPH) :</t>
  </si>
  <si>
    <t>REKAPITULACE ROZPOČTU</t>
  </si>
  <si>
    <t>Oddíl</t>
  </si>
  <si>
    <t>Název oddílu / řemeslného oboru</t>
  </si>
  <si>
    <t>CENA BEZ DPH</t>
  </si>
  <si>
    <t>Celkem</t>
  </si>
  <si>
    <t>Zemní práce</t>
  </si>
  <si>
    <t>Základy a zvláštní zakládání</t>
  </si>
  <si>
    <t>Svislé konstrukce</t>
  </si>
  <si>
    <t>Vodorovné konstrukce</t>
  </si>
  <si>
    <t>Komunikace</t>
  </si>
  <si>
    <t>Úpravy povrchů vnitřní</t>
  </si>
  <si>
    <t>Úpravy povrchů vnější</t>
  </si>
  <si>
    <t>Podlahy</t>
  </si>
  <si>
    <t>Osazování výplní otvorů</t>
  </si>
  <si>
    <t>Ostatní konstrukce a práce</t>
  </si>
  <si>
    <t>Lešení a stavební výtahy</t>
  </si>
  <si>
    <t>Bourání konstrukcí</t>
  </si>
  <si>
    <t>Přesun hmot</t>
  </si>
  <si>
    <t>HSV CELKEM</t>
  </si>
  <si>
    <t>Izolace proti vodě</t>
  </si>
  <si>
    <t>Povlakové krytiny</t>
  </si>
  <si>
    <t>Izolace tepelné</t>
  </si>
  <si>
    <t>Izolace akustické a protiotřesové</t>
  </si>
  <si>
    <t>Konstrukce tesařské</t>
  </si>
  <si>
    <t>Dřevostavby a konstrukce sádrokartonové</t>
  </si>
  <si>
    <t>Konstrukce klempířské</t>
  </si>
  <si>
    <t>Konstrukce truhlářské</t>
  </si>
  <si>
    <t>Kovové doplňkové konstrukce</t>
  </si>
  <si>
    <t>Podlahy z dlaždic</t>
  </si>
  <si>
    <t>Podlahy z litého teraca</t>
  </si>
  <si>
    <t>Podlahy parketové a plovoucí</t>
  </si>
  <si>
    <t>Obklady</t>
  </si>
  <si>
    <t>Nátěry</t>
  </si>
  <si>
    <t>Malby</t>
  </si>
  <si>
    <t>PSV CELKEM</t>
  </si>
  <si>
    <t>Zdravotně technické instalace</t>
  </si>
  <si>
    <t>Ústřední vytápění</t>
  </si>
  <si>
    <t>INSTALACE CELKEM</t>
  </si>
  <si>
    <t>Montáže silnoproud</t>
  </si>
  <si>
    <t>Montáže slaboproud</t>
  </si>
  <si>
    <t>MONTÁŽNÍ PRÁCE CELKEM</t>
  </si>
  <si>
    <t>STAVEBNÍ ČÁST CELKEM</t>
  </si>
  <si>
    <t>Základní rozpočtové náklady stavebního objektu celkem (bez DPH):</t>
  </si>
  <si>
    <t>KRYCÍ LIST ROZPOČTU</t>
  </si>
  <si>
    <t xml:space="preserve">Objekt : </t>
  </si>
  <si>
    <t xml:space="preserve">Název objektu : </t>
  </si>
  <si>
    <t xml:space="preserve">JKSO : </t>
  </si>
  <si>
    <t>Cenová úroveň:</t>
  </si>
  <si>
    <t/>
  </si>
  <si>
    <t>půdní vestavba a zřízení bezbarierového přístupu</t>
  </si>
  <si>
    <t xml:space="preserve">Stavba : </t>
  </si>
  <si>
    <t xml:space="preserve">Název stavby : </t>
  </si>
  <si>
    <t xml:space="preserve">SKP : </t>
  </si>
  <si>
    <t>Účelová M.J:</t>
  </si>
  <si>
    <t>ZŠ Radotín nám.sv Petra a a Pavla 102/1</t>
  </si>
  <si>
    <t xml:space="preserve">Projektant : </t>
  </si>
  <si>
    <t xml:space="preserve">Počet účel. měrných jednotek : </t>
  </si>
  <si>
    <t xml:space="preserve">Objednatel : </t>
  </si>
  <si>
    <t xml:space="preserve">Náklady na měrnou jednotku : </t>
  </si>
  <si>
    <t xml:space="preserve">Počet listů : </t>
  </si>
  <si>
    <t xml:space="preserve">Zakázkové číslo : </t>
  </si>
  <si>
    <t xml:space="preserve">Zpracovatel projektu : </t>
  </si>
  <si>
    <t xml:space="preserve">Zhotovitel : 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</si>
  <si>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</si>
  <si>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</si>
  <si>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</si>
  <si>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</si>
  <si>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</si>
  <si>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</si>
  <si>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</si>
  <si>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</si>
  <si>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</si>
  <si>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</si>
  <si>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</si>
  <si>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</si>
  <si>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</si>
  <si>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</si>
  <si>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II: technologie</t>
  </si>
  <si>
    <t>VII: interiéry</t>
  </si>
  <si>
    <t>ZRN+II+VII</t>
  </si>
  <si>
    <t>ZRN+II+VII+VRN</t>
  </si>
  <si>
    <t>Ztížené výrobní podmínky [%]</t>
  </si>
  <si>
    <t>Oborová přirážka [%]</t>
  </si>
  <si>
    <t>Přesun stavebních kapacit [%]</t>
  </si>
  <si>
    <t>Mimostaveništní doprava [%]</t>
  </si>
  <si>
    <t>Zařízení staveniště [%]</t>
  </si>
  <si>
    <t>Provoz investora [%]</t>
  </si>
  <si>
    <t>Kompletační činnost [%]</t>
  </si>
  <si>
    <t>Ostatní VRN [%]</t>
  </si>
  <si>
    <t>Rezerva [%]</t>
  </si>
  <si>
    <t>VRN celkem</t>
  </si>
  <si>
    <t>Vypracoval</t>
  </si>
  <si>
    <t>Za zhotovitele</t>
  </si>
  <si>
    <t>Za objednatele</t>
  </si>
  <si>
    <t xml:space="preserve">Jméno : </t>
  </si>
  <si>
    <t xml:space="preserve">Datum : </t>
  </si>
  <si>
    <t xml:space="preserve">Podpis : </t>
  </si>
  <si>
    <t>Základ pro DPH</t>
  </si>
  <si>
    <t>%  činí :</t>
  </si>
  <si>
    <t>Kč</t>
  </si>
  <si>
    <t>DPH</t>
  </si>
  <si>
    <t>CENA ZA OBJEKT CELKEM VČETNĚ DPH:</t>
  </si>
  <si>
    <t>Poznámky :</t>
  </si>
  <si>
    <t>Datum : 11.2017</t>
  </si>
  <si>
    <t>oddíl M24</t>
  </si>
  <si>
    <t>Montáže vzduchotechniky:</t>
  </si>
  <si>
    <t>M-224548712-0</t>
  </si>
  <si>
    <t>VZT</t>
  </si>
  <si>
    <t>M24</t>
  </si>
  <si>
    <t>MONTÁŽE VZDUCHOTECHNIKY CELKEM</t>
  </si>
  <si>
    <t>oddíl M33</t>
  </si>
  <si>
    <t>Montáže výtahů a dopravních zařízení:</t>
  </si>
  <si>
    <t>D-95111-0</t>
  </si>
  <si>
    <t>VYTAHY NETECHNOLOGICKE POVAHY</t>
  </si>
  <si>
    <t>KC</t>
  </si>
  <si>
    <t>M33</t>
  </si>
  <si>
    <t>MONTÁŽE VÝTAHU A DOPRAVNÍCH ZAŘÍZENÍ CELKEM</t>
  </si>
  <si>
    <t>Montáže vzduchotechniky</t>
  </si>
  <si>
    <t>Montáže výtahu a dopravních zařízení</t>
  </si>
  <si>
    <t xml:space="preserve">Datum zpracování : </t>
  </si>
  <si>
    <t xml:space="preserve">Cenová úroveň : </t>
  </si>
  <si>
    <t>ZTI - VÝKAZ VÝMĚR</t>
  </si>
  <si>
    <t>ozn.</t>
  </si>
  <si>
    <t>celkem</t>
  </si>
  <si>
    <t>ZAŘIZOVACÍ PŘEDMĚTY</t>
  </si>
  <si>
    <t>WC</t>
  </si>
  <si>
    <t>standartní WC</t>
  </si>
  <si>
    <t>kpl</t>
  </si>
  <si>
    <t>závěsná keramická záchodová mísa vč. sedátka</t>
  </si>
  <si>
    <t>ocelový WC blok se zapuštěnou nádržkou 6/3l - kpl vč. všech doplňků</t>
  </si>
  <si>
    <t>P</t>
  </si>
  <si>
    <t>standartní pisoár, v.1080mm</t>
  </si>
  <si>
    <t>závěsná keramický pisoár vč. Sifonu, aut. splachování a ostatních doplňků</t>
  </si>
  <si>
    <t>U1</t>
  </si>
  <si>
    <t>umyvadlo standartní, v.800mm</t>
  </si>
  <si>
    <t>keramické umyvadlo š.500mm zavěšené na zdivu vč. zápachového uzávěru a zátky</t>
  </si>
  <si>
    <t>páková stojánková baterie, 2x rohový ventil - kpl vč. všech doplňků</t>
  </si>
  <si>
    <t>U2</t>
  </si>
  <si>
    <t>umyvadlo s madly , v.800mm</t>
  </si>
  <si>
    <t>keramické umyvadlo š.650mm zavěšené na zdivu vč. zápachového uzávěru a zátky</t>
  </si>
  <si>
    <t>V</t>
  </si>
  <si>
    <t>keramická výlevka stojící se zadním vývodem</t>
  </si>
  <si>
    <t>s plastikovou sklopnou mřížkou a baterií, vč. všech doplňků</t>
  </si>
  <si>
    <t>Z1</t>
  </si>
  <si>
    <t>zrcadlo obdélníkové</t>
  </si>
  <si>
    <t>Z2</t>
  </si>
  <si>
    <t>zrcadlo výklopné</t>
  </si>
  <si>
    <t>madlo sklopné, dl.800mm, v.800mm</t>
  </si>
  <si>
    <t>madlo pevné, dl.800mm, v.800mm</t>
  </si>
  <si>
    <t>madlo svislé, dl.500mm</t>
  </si>
  <si>
    <t>CELKEM</t>
  </si>
  <si>
    <t>VODOVOD</t>
  </si>
  <si>
    <t>dodávka a montáž nového vodovodního zařízení</t>
  </si>
  <si>
    <t>potrubí 20, vč. dodávky potrubí, tvarovek a montáže</t>
  </si>
  <si>
    <t>bm</t>
  </si>
  <si>
    <t>potrubí 25, vč. dodávky potrubí, tvarovek a montáže</t>
  </si>
  <si>
    <t>potrubí 32, vč. dodávky potrubí, tvarovek a montáže</t>
  </si>
  <si>
    <t>potrubí 40, vč. dodávky potrubí, tvarovek a montáže</t>
  </si>
  <si>
    <t>kotevní materiál</t>
  </si>
  <si>
    <t>návleková tepelná izolace pPE 20x10 (studená voda)</t>
  </si>
  <si>
    <t>návleková tepelná izolace pPE 25x10 (studená voda)</t>
  </si>
  <si>
    <t>návleková tepelná izolace pPE 32x10 (studená voda)</t>
  </si>
  <si>
    <t>návleková tepelná izolace pPE 40x10 (studená voda)</t>
  </si>
  <si>
    <t>návleková tepelná izolace pPE 20x15 (teplá voda)</t>
  </si>
  <si>
    <t>návleková tepelná izolace pPE 25x15 (teplá voda)</t>
  </si>
  <si>
    <t>tepelná izolace armatur</t>
  </si>
  <si>
    <t>SPLAŠKOVÁ KANALIZACE</t>
  </si>
  <si>
    <t>demontáž stávajícího odpadního a větracího potrubí potrubí</t>
  </si>
  <si>
    <t>svodné potrubí splaškové kanalizace</t>
  </si>
  <si>
    <t>potrubí PP-HT 125, vč. montáže potrubí a tvarovek</t>
  </si>
  <si>
    <t>potrubí PP-HT 150, vč. montáže potrubí a tvarovek</t>
  </si>
  <si>
    <t>koleno 150 45°</t>
  </si>
  <si>
    <t>ks</t>
  </si>
  <si>
    <t>redukce 125/110</t>
  </si>
  <si>
    <t>redukce 150/125</t>
  </si>
  <si>
    <t>stropní závěs s objímkou a pružnou vložkou</t>
  </si>
  <si>
    <t>odpadní, větrací a připojovací potrubí splaškové kanalizace</t>
  </si>
  <si>
    <t>potrubí PP-HT 40, vč. montáže potrubí a tvarovek</t>
  </si>
  <si>
    <t>potrubí PP-HT 50, vč. montáže potrubí a tvarovek</t>
  </si>
  <si>
    <t>potrubí PP-HT 110, vč. montáže potrubí a tvarovek</t>
  </si>
  <si>
    <t>potrubí PP-HT 125 vč. montáže potrubí a tvarovek</t>
  </si>
  <si>
    <t>odvětrávací hlavice 125</t>
  </si>
  <si>
    <t>přivětrávací hlavice</t>
  </si>
  <si>
    <t>odbočka 110/50-45°</t>
  </si>
  <si>
    <t>odbočka 110/110-45°</t>
  </si>
  <si>
    <t>odbočka 125/110-45°</t>
  </si>
  <si>
    <t>odbočka 125/50-45°</t>
  </si>
  <si>
    <t>T-kus DN125</t>
  </si>
  <si>
    <t>koleno 50</t>
  </si>
  <si>
    <t>výměna stávajícího odpadního a větracího potrubí</t>
  </si>
  <si>
    <t>odvětrávací hlavice dle stávající dimenze</t>
  </si>
  <si>
    <t>odbočka u stáv.kanalizace 40-45°</t>
  </si>
  <si>
    <t>odbočka u stáv.kanalizace 50-45°</t>
  </si>
  <si>
    <t>CELKOVÁ CENA BEZ DPH</t>
  </si>
  <si>
    <t>horizontální el. zásobníkový ohřívač vody 200l</t>
  </si>
  <si>
    <t>M.J</t>
  </si>
  <si>
    <t>Poř. č.</t>
  </si>
  <si>
    <t>Označení/Výkres č.</t>
  </si>
  <si>
    <t>Popis, druh</t>
  </si>
  <si>
    <t>Jednotka</t>
  </si>
  <si>
    <t>Jedn. cena (Kč)</t>
  </si>
  <si>
    <t>Cena (Kč)</t>
  </si>
  <si>
    <t>1</t>
  </si>
  <si>
    <t>2</t>
  </si>
  <si>
    <t>Teplovodní oběhové čerpadlo DN25 Q=0,1m3/h, Hmax.=50dm</t>
  </si>
  <si>
    <t>3</t>
  </si>
  <si>
    <t>Teplovodní oběhové čerpadlo DN50 Q=7,5m3/h, Hmax.=40dm</t>
  </si>
  <si>
    <t>4</t>
  </si>
  <si>
    <t>Potrubí z trubek hladkých 108/4</t>
  </si>
  <si>
    <t>m</t>
  </si>
  <si>
    <t>5</t>
  </si>
  <si>
    <t>Měděné trubky - tvrdé  15x1</t>
  </si>
  <si>
    <t>6</t>
  </si>
  <si>
    <t>Měděné trubky - tvrdé  18x1</t>
  </si>
  <si>
    <t>7</t>
  </si>
  <si>
    <t>Měděné trubky - tvrdé  22x1</t>
  </si>
  <si>
    <t>8</t>
  </si>
  <si>
    <t>Měděné trubky - tvrdé  35x1,5</t>
  </si>
  <si>
    <t>9</t>
  </si>
  <si>
    <t>Klapky uzavírací mezipřírubové  PN 6 DN 100</t>
  </si>
  <si>
    <t>10</t>
  </si>
  <si>
    <t>Zpětný ventil mezipřírubové PN 6 DN 100</t>
  </si>
  <si>
    <t>11</t>
  </si>
  <si>
    <t>Kulové kohouty závitové DN 32</t>
  </si>
  <si>
    <t>12</t>
  </si>
  <si>
    <t>Kulové kohouty s filtrem v kouli závitové DN 32</t>
  </si>
  <si>
    <t>13</t>
  </si>
  <si>
    <t>Zpětná klapka závitová DN 32</t>
  </si>
  <si>
    <t>14</t>
  </si>
  <si>
    <t>Kohouty vypouštěcí  DN 15</t>
  </si>
  <si>
    <t>15</t>
  </si>
  <si>
    <t xml:space="preserve">Automatický odvzdušňovací ventil </t>
  </si>
  <si>
    <t>16</t>
  </si>
  <si>
    <t>Teploměry dvojkovové včetně návarků a jímek</t>
  </si>
  <si>
    <t>17</t>
  </si>
  <si>
    <t>Tlakoměry deformační včetně návarků</t>
  </si>
  <si>
    <t>18</t>
  </si>
  <si>
    <t>Zdvojený kulový kohout - rohový DN 15</t>
  </si>
  <si>
    <t>19</t>
  </si>
  <si>
    <t>Termostatický radiátorový ventil - rohový DN15</t>
  </si>
  <si>
    <t>20</t>
  </si>
  <si>
    <t>Termostatická hlavice pro veřejné budovy</t>
  </si>
  <si>
    <t>21</t>
  </si>
  <si>
    <t>Radiátorové šroubení - rohové DN15</t>
  </si>
  <si>
    <t>22</t>
  </si>
  <si>
    <t>Konvektorové otopné těleso s přirozenou konvencí (otopná lavice) 2200x150x180</t>
  </si>
  <si>
    <t>23</t>
  </si>
  <si>
    <t>Konvektorové otopné těleso s přirozenou konvencí (otopná lavice) 2600x150x180</t>
  </si>
  <si>
    <t>24</t>
  </si>
  <si>
    <t>Deskové otopné těleso VENTIL KOMPAKT typ 10 - 500/400</t>
  </si>
  <si>
    <t>25</t>
  </si>
  <si>
    <t>Deskové otopné těleso VENTIL KOMPAKT typ 10 - 700/700</t>
  </si>
  <si>
    <t>26</t>
  </si>
  <si>
    <t>Deskové otopné těleso VENTIL KOMPAKT typ 21 - 700/1400</t>
  </si>
  <si>
    <t>27</t>
  </si>
  <si>
    <t>Deskové otopné těleso VENTIL KOMPAKT typ 21 - 700/1600</t>
  </si>
  <si>
    <t>28</t>
  </si>
  <si>
    <t>Deskové otopné těleso VENTIL KOMPAKT typ 32 - 600/2300 (pro mateřské školy)</t>
  </si>
  <si>
    <t>29</t>
  </si>
  <si>
    <t>Deskové otopné těleso VENTIL KOMPAKT typ 32 - 900/1000 (pro mateřské školy)</t>
  </si>
  <si>
    <t>30</t>
  </si>
  <si>
    <t>Přeložení stávajících litinových radiátorů 10čl.500/200 (3.NP), vč. napojovacího potrubí</t>
  </si>
  <si>
    <t>31</t>
  </si>
  <si>
    <t>Přeložení stávajících litinových radiátorů 15čl.500/200 (2.NP), vč. napojovacího potrubí</t>
  </si>
  <si>
    <t>32</t>
  </si>
  <si>
    <t>Přeložení stávajících litinových radiátorů 20čl.500/200 (1.NP),  vč. napojovacího potrubí</t>
  </si>
  <si>
    <t>33</t>
  </si>
  <si>
    <t>Úprava odvzdušnění stoupačky ve 3.NP</t>
  </si>
  <si>
    <t>34</t>
  </si>
  <si>
    <t>Tepelná izolace potrubí DN15 tl. 9mm</t>
  </si>
  <si>
    <t>35</t>
  </si>
  <si>
    <t>Tepelná izolace potrubí DN18 tl. 9mm</t>
  </si>
  <si>
    <t>36</t>
  </si>
  <si>
    <t>Tepelná izolace potrubí DN20 tl. 9mm</t>
  </si>
  <si>
    <t>37</t>
  </si>
  <si>
    <t>Tepelná izolace potrubí DN32 tl. 9mm</t>
  </si>
  <si>
    <t>38</t>
  </si>
  <si>
    <t>Tepelná izolace pro potrubí DN32 tl. 40mm</t>
  </si>
  <si>
    <t>39</t>
  </si>
  <si>
    <t>Tepelná izolace  pro potrubí DN100 tl. 60mm</t>
  </si>
  <si>
    <t>Materiál celkem (bez DPH)</t>
  </si>
  <si>
    <t>Vytápění celkem (bez DPH)</t>
  </si>
  <si>
    <r>
      <t>Hydraulický vyrovnávač dynamických tlaků Q=12m</t>
    </r>
    <r>
      <rPr>
        <sz val="7"/>
        <color indexed="8"/>
        <rFont val="Arial"/>
        <family val="2"/>
        <charset val="238"/>
      </rPr>
      <t>3/h</t>
    </r>
  </si>
  <si>
    <t>UT - VÝKAZ VÝMĚR</t>
  </si>
  <si>
    <t>Montáž vytápění, zkoušky zařízení a uvedení do provozu (bez DPH)</t>
  </si>
  <si>
    <t>Doprava</t>
  </si>
  <si>
    <t>Zkoušky a protokoly, uvedení do provozu</t>
  </si>
  <si>
    <t>Číslo položky</t>
  </si>
  <si>
    <t>Číselné zatřídění</t>
  </si>
  <si>
    <t>1.1</t>
  </si>
  <si>
    <t>Diagonální ventilátor do kruhového potrubí ø160. Technické parametry jsou popsány v dokumentu D4.2.3 - Seznam strojů a zařízení, technické specifikace.</t>
  </si>
  <si>
    <t>1.2</t>
  </si>
  <si>
    <t>Zpětná klapka ø160</t>
  </si>
  <si>
    <t>1.3</t>
  </si>
  <si>
    <t>Odvodní talířový ventil  ø125</t>
  </si>
  <si>
    <t>1.4</t>
  </si>
  <si>
    <t>Odvodní talířový ventil  ø100</t>
  </si>
  <si>
    <t>1.5</t>
  </si>
  <si>
    <t>Ohebná hadice ø125 á 10bm/bal</t>
  </si>
  <si>
    <t>1.6</t>
  </si>
  <si>
    <t>Ohebná hadice ø100 á 10bm/bal</t>
  </si>
  <si>
    <t>1.7</t>
  </si>
  <si>
    <t>Výfuková hlavice ø160 z pozinkovaného plechu</t>
  </si>
  <si>
    <t>1.8</t>
  </si>
  <si>
    <t>Kruhové potrubí SPIRO z pozink plechu: - ø160/50% tvarovek</t>
  </si>
  <si>
    <t>Kruhové potrubí SPIRO z pozink plechu: - ø125/30% tvarovek</t>
  </si>
  <si>
    <t>Kruhové potrubí SPIRO z pozink plechu: - ø100/30% tvarovek</t>
  </si>
  <si>
    <t>Ostatní</t>
  </si>
  <si>
    <t xml:space="preserve">Montáž VZT </t>
  </si>
  <si>
    <t>Zkoušky a protokoly</t>
  </si>
  <si>
    <t>Zaškolení obsluhy</t>
  </si>
  <si>
    <t>Měření průtočných množství</t>
  </si>
  <si>
    <t>Projekční práce</t>
  </si>
  <si>
    <t>Autorský dozor</t>
  </si>
  <si>
    <t>Skutečné provedení</t>
  </si>
  <si>
    <t>Měření hluku</t>
  </si>
  <si>
    <t>Měření hluku od vzduchotechniky</t>
  </si>
  <si>
    <t>C E L K E M</t>
  </si>
  <si>
    <t>VZT - VÝKAZ VÝMĚR</t>
  </si>
  <si>
    <t>Pol. č.</t>
  </si>
  <si>
    <t xml:space="preserve">Zař.č.1 - Větrání sociálních zařízení </t>
  </si>
  <si>
    <t>P.č.</t>
  </si>
  <si>
    <t>MJ</t>
  </si>
  <si>
    <t>množství</t>
  </si>
  <si>
    <t>cena/MJ   (D+M)</t>
  </si>
  <si>
    <t>celkem (Kč)</t>
  </si>
  <si>
    <t>všeobecná elektroinstalace</t>
  </si>
  <si>
    <t>Vyznačení trasy rozvodného vedení strukturované sítě výpočetní techniky</t>
  </si>
  <si>
    <t>Vyznačení trasy rozvodného vedení domácího rozhlasu</t>
  </si>
  <si>
    <t xml:space="preserve">Demontáž a zpětná montáž směrových antén na střeše </t>
  </si>
  <si>
    <t>zařízení pro vedení školního rozhlasu</t>
  </si>
  <si>
    <t>Krabice KT - napojení na stávající rozvod rozhlasu</t>
  </si>
  <si>
    <t>Reproduktor protipožární 6W/100V</t>
  </si>
  <si>
    <t>Kabel 1-CXKH-V (J) 3X1,5 FE180/P60-R</t>
  </si>
  <si>
    <t>Montáž reproduktoru</t>
  </si>
  <si>
    <t>zařízení pro datové rozvody</t>
  </si>
  <si>
    <t>Napojení na stávající přípojný bod</t>
  </si>
  <si>
    <t>Instalační krabice pro zásuvky pod omítku</t>
  </si>
  <si>
    <t>Koncovka datová na kabel UTP typ RJ 45</t>
  </si>
  <si>
    <t>Montáž datové zásuvky</t>
  </si>
  <si>
    <t>Zatažení kabelu UTP Beldem 4x2 cat 6 do trubek</t>
  </si>
  <si>
    <t>Úprava konců vodičů před zapojením</t>
  </si>
  <si>
    <t>Prozvonění a zapojení párů</t>
  </si>
  <si>
    <t>Štítek s popsáním kabelu</t>
  </si>
  <si>
    <t>Kabel UTP Belden 4x2 cat 6-materiál</t>
  </si>
  <si>
    <t>Rozvaděč RACK 12U</t>
  </si>
  <si>
    <t>stavební přípomoce</t>
  </si>
  <si>
    <t>vyhotovení revize a revizní zprávy</t>
  </si>
  <si>
    <r>
      <t xml:space="preserve">Dvojzásuvka datová UTP </t>
    </r>
    <r>
      <rPr>
        <sz val="7"/>
        <color theme="1"/>
        <rFont val="Arial"/>
        <family val="2"/>
        <charset val="238"/>
      </rPr>
      <t>CAT5E 2xRJ45 pod omítku</t>
    </r>
  </si>
  <si>
    <t>VŠEOBECNÁ ELEKTROINSTALACE CELKEM</t>
  </si>
  <si>
    <t>ZAŘÍZENÍ PRO VEDENÍ ŠKOLNÍHO ROZHLASU CELKEM</t>
  </si>
  <si>
    <t>ZAŘÍZENÍ PRO DATOVÉ ROZVODY CELKEM</t>
  </si>
  <si>
    <t>SLABOPROUDY - VÝKAZ VÝMĚR</t>
  </si>
  <si>
    <t>S L A B O P R O U D Y      C E L K E M</t>
  </si>
  <si>
    <t>STAVEBNÍ PŘÍPOMOCE CELKEM</t>
  </si>
  <si>
    <t>VÝROBNÍ REVIZE A REVIZNÍ ZPRÁVY CELKEM</t>
  </si>
  <si>
    <t>kabely silové, izolace PVC</t>
  </si>
  <si>
    <t>Kabel CYKY-J 4x25</t>
  </si>
  <si>
    <t>Vodič CYA 10 žlutozelený</t>
  </si>
  <si>
    <t>Vodič CY 6</t>
  </si>
  <si>
    <t>Kabel CYKY-J 5x4</t>
  </si>
  <si>
    <t>Kabel CYKY-J 5x6</t>
  </si>
  <si>
    <t>Kabel CYKY-O 3x1,5</t>
  </si>
  <si>
    <t>Kabel CYKY-J 3x1,5</t>
  </si>
  <si>
    <t>Kabel CYKY-J 3x2,5</t>
  </si>
  <si>
    <t>krabice</t>
  </si>
  <si>
    <t>Krabice rozbočná s víčkem</t>
  </si>
  <si>
    <t>Krabice přístrojová blokovatelná</t>
  </si>
  <si>
    <t>Svorka násuvná WAGO 3x2,5</t>
  </si>
  <si>
    <t>Krabice nástěnná s vyšším krytím obsahující časové relé pro doběh ventilátoru</t>
  </si>
  <si>
    <t>spínače a termostaty 10A/250V</t>
  </si>
  <si>
    <t>Spínač jednoduchý řazení č.1 v rámečku</t>
  </si>
  <si>
    <t>Přepínač křížový řazení č.7 v rámečku</t>
  </si>
  <si>
    <t>Přepínač schodišťový řazení č.6 v rámečku</t>
  </si>
  <si>
    <t>Elektronický žaluziový přepínač</t>
  </si>
  <si>
    <t>Pohybový spínač 180°</t>
  </si>
  <si>
    <t>zásuvky 16A/230V</t>
  </si>
  <si>
    <t>zásuvka jednoduchá 230V/16A</t>
  </si>
  <si>
    <t>dvojzásuvka včetně rámečku (popř.zdvojená zásuvka)</t>
  </si>
  <si>
    <t>svítidla</t>
  </si>
  <si>
    <t>závěsné nebo přisazené svítidlo LED 43W</t>
  </si>
  <si>
    <t>stropní přisazené svítidlo E27, žárovka LED 12W</t>
  </si>
  <si>
    <t>nástěnné svítidlo s vyšším krytím, IP45, E27, žárovka LED 12W</t>
  </si>
  <si>
    <t>autonomní nouzové svítidlo 11W, 1h zálohování s ikonou směru</t>
  </si>
  <si>
    <t>rozvaděče</t>
  </si>
  <si>
    <t xml:space="preserve"> </t>
  </si>
  <si>
    <t>hromosvody</t>
  </si>
  <si>
    <t>Svorka zemnící ZS16 včetně Cu pásku</t>
  </si>
  <si>
    <t>Ekvipotenciálová svorkovnice HOP včetně krabice</t>
  </si>
  <si>
    <t>Drát AlMgSi hromosvodový průměr 8mm</t>
  </si>
  <si>
    <t>Podpěra vedení PV15 stavitelná</t>
  </si>
  <si>
    <t>Podpěra PV22 na šikmou střechu</t>
  </si>
  <si>
    <t>Svorka SO 4 šrouby</t>
  </si>
  <si>
    <t>Podpěra na stěnu plast PV-3-P55</t>
  </si>
  <si>
    <t>Svorka zkušební trubková</t>
  </si>
  <si>
    <t>Jímač tyčový JD20</t>
  </si>
  <si>
    <t>Ochranná stříška OS</t>
  </si>
  <si>
    <t>Svorka jímačová SJ01</t>
  </si>
  <si>
    <t>Označovací štítek</t>
  </si>
  <si>
    <t>Ochranná trubka OT20 1700mm</t>
  </si>
  <si>
    <t>Držák ochranné trubky DOTD</t>
  </si>
  <si>
    <t>Zemnící tyč plná včetně svorky ST3</t>
  </si>
  <si>
    <t>Drát FeZn 10mm</t>
  </si>
  <si>
    <t>požární větrání</t>
  </si>
  <si>
    <t>ostatní náklady</t>
  </si>
  <si>
    <t>drobný nespecifikovaný materiál</t>
  </si>
  <si>
    <t>zednické přípomoci, sekání drážek, nik, průrazy</t>
  </si>
  <si>
    <t>výchozí revize elektroinstalace</t>
  </si>
  <si>
    <t>náklady na dopravu materiálu a zařízení</t>
  </si>
  <si>
    <t>dokumentace skutečného provedení</t>
  </si>
  <si>
    <r>
      <rPr>
        <b/>
        <sz val="7"/>
        <rFont val="Arial"/>
        <family val="2"/>
        <charset val="238"/>
      </rPr>
      <t xml:space="preserve">RP4 </t>
    </r>
    <r>
      <rPr>
        <sz val="7"/>
        <rFont val="Arial"/>
        <family val="2"/>
        <charset val="238"/>
      </rPr>
      <t>- Rozvodnice zapuštěná s oceloplechovými dveřmi pro min 72 modulů osazená dle výkresu projektové dokumentace</t>
    </r>
  </si>
  <si>
    <r>
      <rPr>
        <b/>
        <sz val="7"/>
        <rFont val="Arial"/>
        <family val="2"/>
        <charset val="238"/>
      </rPr>
      <t>RP1</t>
    </r>
    <r>
      <rPr>
        <sz val="7"/>
        <rFont val="Arial"/>
        <family val="2"/>
        <charset val="238"/>
      </rPr>
      <t xml:space="preserve"> - Dopolněnní patrového rozvaděče v 1.NP o jistič  25A/3/B</t>
    </r>
  </si>
  <si>
    <r>
      <t xml:space="preserve">RE </t>
    </r>
    <r>
      <rPr>
        <sz val="7"/>
        <rFont val="Arial"/>
        <family val="2"/>
        <charset val="238"/>
      </rPr>
      <t>- navýšení hodnoty hlavního jističe na 80A/3/B včetně osazení jističe a revize pro PRE</t>
    </r>
  </si>
  <si>
    <t>SILNOPROUDY - VÝKAZ VÝMĚR</t>
  </si>
  <si>
    <t>S I L N O P R O U D Y      C E L K E M</t>
  </si>
  <si>
    <t>Hlavní požární tlačíko /např.ESM/</t>
  </si>
  <si>
    <t>Meteostanice pro automatické ovládání oken včetně stožárku</t>
  </si>
  <si>
    <t>KABELY SILOVÉ, IZOLACE PVC CELKEM</t>
  </si>
  <si>
    <t>KRABICE CELKEM</t>
  </si>
  <si>
    <t>SPÍNAČE A TERMOSTATY 10A/250V CELKEM</t>
  </si>
  <si>
    <t>DOKUMENTACE SKUTEČNÉHO PROVEDENÍ CELKEM</t>
  </si>
  <si>
    <t>NÁKLADY NA DOPRAVU MATERIÁLU A ZAŘÍZENÍ CELKEM</t>
  </si>
  <si>
    <t>OSTATNÍ NÁKLADY CELKEM</t>
  </si>
  <si>
    <t>POŽÁRNÍ VĚTRÁNÍ CELKEM</t>
  </si>
  <si>
    <t>Centrální jednotka požárního větrání /např.EMB7300/ 230/24V, 5A, zálohování</t>
  </si>
  <si>
    <t>HROMOSVODY CELKEM</t>
  </si>
  <si>
    <t>ROZVADĚČE CELKEM</t>
  </si>
  <si>
    <t>SVÍTIDLA CELKEM</t>
  </si>
  <si>
    <t>ZÁSUVKY 16A/230V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</si>
</sst>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"/>
    <numFmt numFmtId="166" formatCode="0.0"/>
    <numFmt numFmtId="167" formatCode="#,##0.\-"/>
  </numFmts>
  <fonts count="33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2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u/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7"/>
      <name val="Arial CE"/>
      <charset val="238"/>
    </font>
    <font>
      <sz val="7"/>
      <color rgb="FF000000"/>
      <name val="Arial"/>
      <family val="2"/>
      <charset val="238"/>
    </font>
    <font>
      <sz val="7"/>
      <name val="Arial CE"/>
      <charset val="238"/>
    </font>
    <font>
      <sz val="12"/>
      <name val="Times New Roman CE"/>
      <family val="1"/>
      <charset val="238"/>
    </font>
    <font>
      <i/>
      <u/>
      <sz val="7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CE"/>
    </font>
    <font>
      <b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1" fillId="4" borderId="90" applyNumberFormat="0" applyFont="0" applyAlignment="0" applyProtection="0"/>
    <xf numFmtId="0" fontId="23" fillId="0" borderId="0"/>
    <xf numFmtId="0" fontId="26" fillId="0" borderId="0" applyNumberFormat="0" applyFill="0" applyBorder="0" applyAlignment="0" applyProtection="0"/>
    <xf numFmtId="0" fontId="27" fillId="0" borderId="0"/>
  </cellStyleXfs>
  <cellXfs count="4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8" xfId="0" applyFont="1" applyBorder="1"/>
    <xf numFmtId="0" fontId="2" fillId="0" borderId="16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7" xfId="0" applyFont="1" applyBorder="1"/>
    <xf numFmtId="0" fontId="6" fillId="0" borderId="4" xfId="0" applyFont="1" applyBorder="1" applyAlignment="1">
      <alignment vertical="center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18" xfId="0" applyFont="1" applyBorder="1"/>
    <xf numFmtId="0" fontId="6" fillId="0" borderId="12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/>
    <xf numFmtId="0" fontId="6" fillId="0" borderId="28" xfId="0" applyFont="1" applyBorder="1"/>
    <xf numFmtId="0" fontId="6" fillId="0" borderId="22" xfId="0" applyFont="1" applyBorder="1"/>
    <xf numFmtId="0" fontId="6" fillId="0" borderId="29" xfId="0" applyFont="1" applyBorder="1"/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30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32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top"/>
    </xf>
    <xf numFmtId="4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6" fillId="2" borderId="8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5" xfId="0" applyFont="1" applyFill="1" applyBorder="1"/>
    <xf numFmtId="0" fontId="6" fillId="2" borderId="37" xfId="0" applyFont="1" applyFill="1" applyBorder="1"/>
    <xf numFmtId="165" fontId="6" fillId="2" borderId="31" xfId="0" applyNumberFormat="1" applyFont="1" applyFill="1" applyBorder="1"/>
    <xf numFmtId="165" fontId="6" fillId="2" borderId="32" xfId="0" applyNumberFormat="1" applyFont="1" applyFill="1" applyBorder="1"/>
    <xf numFmtId="0" fontId="6" fillId="2" borderId="38" xfId="0" applyFont="1" applyFill="1" applyBorder="1"/>
    <xf numFmtId="0" fontId="6" fillId="2" borderId="39" xfId="0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39" xfId="0" applyFont="1" applyFill="1" applyBorder="1"/>
    <xf numFmtId="0" fontId="6" fillId="2" borderId="40" xfId="0" applyFont="1" applyFill="1" applyBorder="1"/>
    <xf numFmtId="165" fontId="6" fillId="2" borderId="41" xfId="0" applyNumberFormat="1" applyFont="1" applyFill="1" applyBorder="1"/>
    <xf numFmtId="0" fontId="6" fillId="2" borderId="42" xfId="0" applyFont="1" applyFill="1" applyBorder="1"/>
    <xf numFmtId="165" fontId="6" fillId="2" borderId="43" xfId="0" applyNumberFormat="1" applyFont="1" applyFill="1" applyBorder="1"/>
    <xf numFmtId="0" fontId="0" fillId="0" borderId="44" xfId="0" applyBorder="1"/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/>
    <xf numFmtId="0" fontId="6" fillId="2" borderId="56" xfId="0" applyFont="1" applyFill="1" applyBorder="1" applyAlignment="1">
      <alignment vertical="center"/>
    </xf>
    <xf numFmtId="3" fontId="6" fillId="2" borderId="57" xfId="0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70" xfId="0" applyFont="1" applyBorder="1"/>
    <xf numFmtId="0" fontId="5" fillId="0" borderId="52" xfId="0" applyFont="1" applyBorder="1"/>
    <xf numFmtId="0" fontId="5" fillId="0" borderId="67" xfId="0" applyFont="1" applyBorder="1"/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0" fontId="6" fillId="2" borderId="77" xfId="0" applyFont="1" applyFill="1" applyBorder="1" applyAlignment="1">
      <alignment horizontal="right" vertical="center"/>
    </xf>
    <xf numFmtId="0" fontId="6" fillId="2" borderId="68" xfId="0" applyFont="1" applyFill="1" applyBorder="1" applyAlignment="1">
      <alignment horizontal="left" vertical="center"/>
    </xf>
    <xf numFmtId="3" fontId="6" fillId="2" borderId="68" xfId="0" applyNumberFormat="1" applyFont="1" applyFill="1" applyBorder="1" applyAlignment="1">
      <alignment vertical="center"/>
    </xf>
    <xf numFmtId="3" fontId="6" fillId="2" borderId="80" xfId="0" applyNumberFormat="1" applyFont="1" applyFill="1" applyBorder="1" applyAlignment="1">
      <alignment vertical="center"/>
    </xf>
    <xf numFmtId="0" fontId="5" fillId="2" borderId="81" xfId="0" applyFont="1" applyFill="1" applyBorder="1"/>
    <xf numFmtId="0" fontId="6" fillId="2" borderId="57" xfId="0" applyFont="1" applyFill="1" applyBorder="1" applyAlignment="1">
      <alignment horizontal="left" vertical="center"/>
    </xf>
    <xf numFmtId="3" fontId="6" fillId="2" borderId="83" xfId="0" applyNumberFormat="1" applyFont="1" applyFill="1" applyBorder="1" applyAlignment="1">
      <alignment vertical="center"/>
    </xf>
    <xf numFmtId="0" fontId="0" fillId="0" borderId="0" xfId="0" applyProtection="1"/>
    <xf numFmtId="0" fontId="0" fillId="0" borderId="47" xfId="0" applyBorder="1" applyProtection="1"/>
    <xf numFmtId="0" fontId="0" fillId="0" borderId="50" xfId="0" applyBorder="1" applyProtection="1"/>
    <xf numFmtId="49" fontId="0" fillId="0" borderId="36" xfId="0" applyNumberFormat="1" applyBorder="1" applyProtection="1"/>
    <xf numFmtId="49" fontId="0" fillId="0" borderId="34" xfId="0" applyNumberFormat="1" applyBorder="1" applyAlignment="1" applyProtection="1">
      <alignment horizontal="center"/>
    </xf>
    <xf numFmtId="0" fontId="0" fillId="0" borderId="20" xfId="0" applyBorder="1" applyProtection="1"/>
    <xf numFmtId="0" fontId="0" fillId="0" borderId="72" xfId="0" applyBorder="1" applyAlignment="1" applyProtection="1">
      <alignment horizontal="center"/>
    </xf>
    <xf numFmtId="0" fontId="0" fillId="0" borderId="72" xfId="0" applyBorder="1" applyProtection="1"/>
    <xf numFmtId="3" fontId="0" fillId="0" borderId="72" xfId="0" applyNumberFormat="1" applyBorder="1" applyProtection="1"/>
    <xf numFmtId="0" fontId="0" fillId="0" borderId="13" xfId="0" applyBorder="1" applyProtection="1"/>
    <xf numFmtId="49" fontId="0" fillId="0" borderId="72" xfId="0" applyNumberFormat="1" applyBorder="1" applyAlignment="1" applyProtection="1">
      <alignment horizontal="right"/>
    </xf>
    <xf numFmtId="0" fontId="0" fillId="0" borderId="46" xfId="0" applyBorder="1" applyProtection="1"/>
    <xf numFmtId="3" fontId="0" fillId="0" borderId="34" xfId="0" applyNumberFormat="1" applyBorder="1" applyAlignment="1" applyProtection="1">
      <alignment horizontal="right" vertical="top"/>
    </xf>
    <xf numFmtId="3" fontId="0" fillId="0" borderId="72" xfId="0" applyNumberFormat="1" applyBorder="1" applyAlignment="1" applyProtection="1">
      <alignment horizontal="right" vertical="top"/>
    </xf>
    <xf numFmtId="0" fontId="0" fillId="0" borderId="14" xfId="0" applyBorder="1" applyProtection="1"/>
    <xf numFmtId="0" fontId="0" fillId="0" borderId="45" xfId="0" applyBorder="1" applyProtection="1"/>
    <xf numFmtId="3" fontId="4" fillId="0" borderId="58" xfId="0" applyNumberFormat="1" applyFont="1" applyBorder="1" applyAlignment="1" applyProtection="1">
      <alignment horizontal="right" vertical="top"/>
    </xf>
    <xf numFmtId="0" fontId="0" fillId="0" borderId="86" xfId="0" applyBorder="1" applyAlignment="1" applyProtection="1">
      <alignment horizontal="right" vertical="top"/>
    </xf>
    <xf numFmtId="3" fontId="0" fillId="0" borderId="79" xfId="0" applyNumberFormat="1" applyBorder="1" applyAlignment="1" applyProtection="1">
      <alignment horizontal="right" vertical="top"/>
    </xf>
    <xf numFmtId="165" fontId="0" fillId="0" borderId="0" xfId="0" applyNumberFormat="1" applyAlignment="1" applyProtection="1">
      <alignment horizontal="right"/>
    </xf>
    <xf numFmtId="0" fontId="0" fillId="0" borderId="33" xfId="0" applyBorder="1" applyProtection="1"/>
    <xf numFmtId="0" fontId="0" fillId="0" borderId="34" xfId="0" applyBorder="1" applyProtection="1"/>
    <xf numFmtId="165" fontId="0" fillId="0" borderId="13" xfId="0" applyNumberFormat="1" applyBorder="1" applyAlignment="1" applyProtection="1">
      <alignment horizontal="right"/>
    </xf>
    <xf numFmtId="0" fontId="11" fillId="2" borderId="79" xfId="0" applyFont="1" applyFill="1" applyBorder="1" applyAlignment="1" applyProtection="1">
      <alignment horizontal="left" vertical="center"/>
    </xf>
    <xf numFmtId="49" fontId="0" fillId="3" borderId="34" xfId="0" applyNumberFormat="1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right" vertical="top"/>
      <protection locked="0"/>
    </xf>
    <xf numFmtId="0" fontId="0" fillId="3" borderId="45" xfId="0" applyFill="1" applyBorder="1" applyAlignment="1" applyProtection="1">
      <alignment horizontal="right" vertical="top"/>
      <protection locked="0"/>
    </xf>
    <xf numFmtId="165" fontId="2" fillId="3" borderId="8" xfId="0" applyNumberFormat="1" applyFont="1" applyFill="1" applyBorder="1" applyAlignment="1" applyProtection="1">
      <alignment vertical="center"/>
      <protection locked="0"/>
    </xf>
    <xf numFmtId="165" fontId="2" fillId="0" borderId="30" xfId="0" applyNumberFormat="1" applyFont="1" applyBorder="1" applyAlignment="1" applyProtection="1">
      <alignment vertical="center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Protection="1"/>
    <xf numFmtId="0" fontId="6" fillId="0" borderId="18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Border="1" applyProtection="1"/>
    <xf numFmtId="0" fontId="6" fillId="0" borderId="16" xfId="0" applyFont="1" applyBorder="1" applyProtection="1"/>
    <xf numFmtId="0" fontId="6" fillId="0" borderId="28" xfId="0" applyFont="1" applyBorder="1" applyProtection="1"/>
    <xf numFmtId="0" fontId="6" fillId="0" borderId="22" xfId="0" applyFont="1" applyBorder="1" applyProtection="1"/>
    <xf numFmtId="0" fontId="6" fillId="0" borderId="29" xfId="0" applyFont="1" applyBorder="1" applyProtection="1"/>
    <xf numFmtId="0" fontId="2" fillId="0" borderId="8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vertical="center"/>
    </xf>
    <xf numFmtId="165" fontId="2" fillId="0" borderId="8" xfId="0" applyNumberFormat="1" applyFont="1" applyBorder="1" applyAlignment="1" applyProtection="1">
      <alignment vertical="center"/>
    </xf>
    <xf numFmtId="165" fontId="2" fillId="0" borderId="5" xfId="0" applyNumberFormat="1" applyFont="1" applyBorder="1" applyAlignment="1" applyProtection="1">
      <alignment vertical="center"/>
    </xf>
    <xf numFmtId="0" fontId="6" fillId="2" borderId="38" xfId="0" applyFont="1" applyFill="1" applyBorder="1" applyProtection="1"/>
    <xf numFmtId="0" fontId="6" fillId="2" borderId="39" xfId="0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left" vertical="center"/>
    </xf>
    <xf numFmtId="0" fontId="6" fillId="2" borderId="39" xfId="0" applyFont="1" applyFill="1" applyBorder="1" applyProtection="1"/>
    <xf numFmtId="0" fontId="6" fillId="2" borderId="40" xfId="0" applyFont="1" applyFill="1" applyBorder="1" applyProtection="1"/>
    <xf numFmtId="165" fontId="6" fillId="2" borderId="41" xfId="0" applyNumberFormat="1" applyFont="1" applyFill="1" applyBorder="1" applyProtection="1"/>
    <xf numFmtId="0" fontId="6" fillId="2" borderId="42" xfId="0" applyFont="1" applyFill="1" applyBorder="1" applyProtection="1"/>
    <xf numFmtId="0" fontId="6" fillId="2" borderId="8" xfId="0" applyFont="1" applyFill="1" applyBorder="1" applyProtection="1"/>
    <xf numFmtId="0" fontId="6" fillId="2" borderId="5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5" xfId="0" applyFont="1" applyFill="1" applyBorder="1" applyProtection="1"/>
    <xf numFmtId="0" fontId="6" fillId="2" borderId="35" xfId="0" applyFont="1" applyFill="1" applyBorder="1" applyProtection="1"/>
    <xf numFmtId="165" fontId="6" fillId="2" borderId="31" xfId="0" applyNumberFormat="1" applyFont="1" applyFill="1" applyBorder="1" applyProtection="1"/>
    <xf numFmtId="0" fontId="6" fillId="2" borderId="37" xfId="0" applyFont="1" applyFill="1" applyBorder="1" applyProtection="1"/>
    <xf numFmtId="165" fontId="2" fillId="0" borderId="32" xfId="0" applyNumberFormat="1" applyFont="1" applyBorder="1" applyAlignment="1" applyProtection="1">
      <alignment vertical="center"/>
    </xf>
    <xf numFmtId="165" fontId="6" fillId="2" borderId="43" xfId="0" applyNumberFormat="1" applyFont="1" applyFill="1" applyBorder="1" applyProtection="1"/>
    <xf numFmtId="165" fontId="6" fillId="2" borderId="91" xfId="0" applyNumberFormat="1" applyFont="1" applyFill="1" applyBorder="1" applyProtection="1"/>
    <xf numFmtId="0" fontId="3" fillId="3" borderId="0" xfId="0" applyFont="1" applyFill="1" applyProtection="1">
      <protection locked="0"/>
    </xf>
    <xf numFmtId="3" fontId="0" fillId="3" borderId="72" xfId="0" applyNumberFormat="1" applyFill="1" applyBorder="1" applyAlignment="1" applyProtection="1">
      <alignment horizontal="right" vertical="top"/>
      <protection locked="0"/>
    </xf>
    <xf numFmtId="0" fontId="2" fillId="0" borderId="0" xfId="2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2" applyFont="1" applyBorder="1" applyAlignment="1" applyProtection="1">
      <alignment horizontal="center"/>
    </xf>
    <xf numFmtId="0" fontId="13" fillId="0" borderId="0" xfId="2" applyFont="1" applyBorder="1" applyProtection="1"/>
    <xf numFmtId="0" fontId="2" fillId="0" borderId="0" xfId="2" applyFont="1" applyBorder="1" applyProtection="1"/>
    <xf numFmtId="2" fontId="13" fillId="0" borderId="0" xfId="2" applyNumberFormat="1" applyFont="1" applyBorder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Protection="1"/>
    <xf numFmtId="0" fontId="2" fillId="0" borderId="0" xfId="0" applyFont="1" applyAlignment="1" applyProtection="1">
      <alignment horizontal="center"/>
    </xf>
    <xf numFmtId="0" fontId="18" fillId="0" borderId="0" xfId="2" applyFont="1" applyAlignment="1" applyProtection="1">
      <alignment horizontal="left"/>
    </xf>
    <xf numFmtId="0" fontId="2" fillId="0" borderId="95" xfId="0" applyFont="1" applyBorder="1"/>
    <xf numFmtId="0" fontId="2" fillId="0" borderId="97" xfId="0" applyFont="1" applyBorder="1"/>
    <xf numFmtId="0" fontId="2" fillId="0" borderId="96" xfId="0" applyFont="1" applyBorder="1" applyAlignment="1">
      <alignment horizontal="center"/>
    </xf>
    <xf numFmtId="0" fontId="2" fillId="2" borderId="98" xfId="0" applyFont="1" applyFill="1" applyBorder="1" applyAlignment="1">
      <alignment horizontal="center"/>
    </xf>
    <xf numFmtId="0" fontId="2" fillId="2" borderId="99" xfId="0" applyFont="1" applyFill="1" applyBorder="1" applyAlignment="1">
      <alignment horizontal="center"/>
    </xf>
    <xf numFmtId="0" fontId="13" fillId="5" borderId="62" xfId="2" applyFont="1" applyFill="1" applyBorder="1" applyProtection="1"/>
    <xf numFmtId="0" fontId="2" fillId="5" borderId="62" xfId="2" applyFont="1" applyFill="1" applyBorder="1" applyProtection="1"/>
    <xf numFmtId="2" fontId="13" fillId="5" borderId="62" xfId="2" applyNumberFormat="1" applyFont="1" applyFill="1" applyBorder="1" applyProtection="1"/>
    <xf numFmtId="0" fontId="2" fillId="5" borderId="81" xfId="2" applyFont="1" applyFill="1" applyBorder="1" applyAlignment="1" applyProtection="1">
      <alignment horizontal="center"/>
    </xf>
    <xf numFmtId="0" fontId="13" fillId="5" borderId="56" xfId="2" applyFont="1" applyFill="1" applyBorder="1" applyProtection="1"/>
    <xf numFmtId="0" fontId="2" fillId="5" borderId="56" xfId="2" applyFont="1" applyFill="1" applyBorder="1" applyProtection="1"/>
    <xf numFmtId="2" fontId="13" fillId="5" borderId="55" xfId="2" applyNumberFormat="1" applyFont="1" applyFill="1" applyBorder="1" applyProtection="1"/>
    <xf numFmtId="0" fontId="2" fillId="0" borderId="7" xfId="0" applyFont="1" applyBorder="1" applyProtection="1"/>
    <xf numFmtId="0" fontId="2" fillId="0" borderId="100" xfId="0" applyFont="1" applyBorder="1" applyProtection="1"/>
    <xf numFmtId="0" fontId="2" fillId="0" borderId="101" xfId="0" applyFont="1" applyBorder="1" applyProtection="1"/>
    <xf numFmtId="0" fontId="6" fillId="0" borderId="8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34" xfId="2" applyFont="1" applyBorder="1" applyAlignment="1" applyProtection="1">
      <alignment vertical="center"/>
    </xf>
    <xf numFmtId="0" fontId="2" fillId="0" borderId="8" xfId="0" applyFont="1" applyBorder="1" applyProtection="1"/>
    <xf numFmtId="0" fontId="2" fillId="0" borderId="34" xfId="0" applyFont="1" applyBorder="1" applyProtection="1"/>
    <xf numFmtId="0" fontId="13" fillId="0" borderId="8" xfId="2" applyFont="1" applyBorder="1" applyAlignment="1" applyProtection="1">
      <alignment horizontal="center"/>
    </xf>
    <xf numFmtId="2" fontId="2" fillId="0" borderId="0" xfId="2" applyNumberFormat="1" applyFont="1" applyBorder="1" applyProtection="1"/>
    <xf numFmtId="2" fontId="13" fillId="0" borderId="34" xfId="2" applyNumberFormat="1" applyFont="1" applyBorder="1" applyProtection="1"/>
    <xf numFmtId="0" fontId="2" fillId="0" borderId="8" xfId="2" applyFont="1" applyBorder="1" applyProtection="1"/>
    <xf numFmtId="0" fontId="14" fillId="0" borderId="0" xfId="2" applyFont="1" applyBorder="1" applyProtection="1"/>
    <xf numFmtId="0" fontId="2" fillId="5" borderId="61" xfId="2" applyFont="1" applyFill="1" applyBorder="1" applyAlignment="1" applyProtection="1">
      <alignment horizontal="center"/>
    </xf>
    <xf numFmtId="2" fontId="13" fillId="5" borderId="63" xfId="2" applyNumberFormat="1" applyFont="1" applyFill="1" applyBorder="1" applyProtection="1"/>
    <xf numFmtId="0" fontId="6" fillId="0" borderId="8" xfId="2" applyFont="1" applyBorder="1" applyAlignment="1" applyProtection="1"/>
    <xf numFmtId="0" fontId="6" fillId="0" borderId="0" xfId="2" applyFont="1" applyBorder="1" applyAlignment="1" applyProtection="1"/>
    <xf numFmtId="0" fontId="6" fillId="0" borderId="34" xfId="2" applyFont="1" applyBorder="1" applyAlignment="1" applyProtection="1"/>
    <xf numFmtId="0" fontId="15" fillId="0" borderId="0" xfId="2" applyFont="1" applyBorder="1" applyProtection="1"/>
    <xf numFmtId="166" fontId="2" fillId="0" borderId="0" xfId="2" applyNumberFormat="1" applyFont="1" applyBorder="1" applyProtection="1"/>
    <xf numFmtId="0" fontId="2" fillId="0" borderId="34" xfId="2" applyFont="1" applyBorder="1" applyProtection="1"/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49" fontId="14" fillId="0" borderId="49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4" fontId="14" fillId="0" borderId="47" xfId="0" applyNumberFormat="1" applyFont="1" applyBorder="1" applyAlignment="1">
      <alignment horizontal="center" vertical="center"/>
    </xf>
    <xf numFmtId="165" fontId="14" fillId="0" borderId="47" xfId="0" applyNumberFormat="1" applyFont="1" applyBorder="1" applyAlignment="1">
      <alignment horizontal="center" vertical="center"/>
    </xf>
    <xf numFmtId="165" fontId="14" fillId="0" borderId="102" xfId="0" applyNumberFormat="1" applyFont="1" applyBorder="1" applyAlignment="1">
      <alignment horizontal="center" vertical="center"/>
    </xf>
    <xf numFmtId="49" fontId="14" fillId="0" borderId="66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4" fontId="14" fillId="0" borderId="65" xfId="0" applyNumberFormat="1" applyFont="1" applyBorder="1" applyAlignment="1">
      <alignment horizontal="center" vertical="center"/>
    </xf>
    <xf numFmtId="165" fontId="14" fillId="0" borderId="65" xfId="0" applyNumberFormat="1" applyFont="1" applyBorder="1" applyAlignment="1">
      <alignment horizontal="center" vertical="center"/>
    </xf>
    <xf numFmtId="165" fontId="14" fillId="0" borderId="103" xfId="0" applyNumberFormat="1" applyFont="1" applyBorder="1" applyAlignment="1">
      <alignment horizontal="center" vertical="center"/>
    </xf>
    <xf numFmtId="49" fontId="16" fillId="0" borderId="104" xfId="0" applyNumberFormat="1" applyFont="1" applyBorder="1" applyAlignment="1">
      <alignment horizontal="center" vertical="center" wrapText="1"/>
    </xf>
    <xf numFmtId="0" fontId="2" fillId="0" borderId="105" xfId="0" applyFont="1" applyBorder="1" applyAlignment="1">
      <alignment vertical="center" wrapText="1"/>
    </xf>
    <xf numFmtId="3" fontId="14" fillId="0" borderId="105" xfId="0" applyNumberFormat="1" applyFont="1" applyBorder="1" applyAlignment="1">
      <alignment vertical="center" wrapText="1"/>
    </xf>
    <xf numFmtId="165" fontId="2" fillId="0" borderId="105" xfId="0" applyNumberFormat="1" applyFont="1" applyBorder="1" applyAlignment="1">
      <alignment vertical="center" wrapText="1"/>
    </xf>
    <xf numFmtId="165" fontId="2" fillId="0" borderId="106" xfId="0" applyNumberFormat="1" applyFont="1" applyBorder="1" applyAlignment="1">
      <alignment vertical="center" wrapText="1"/>
    </xf>
    <xf numFmtId="4" fontId="14" fillId="0" borderId="105" xfId="0" applyNumberFormat="1" applyFont="1" applyBorder="1" applyAlignment="1">
      <alignment vertical="center" wrapText="1"/>
    </xf>
    <xf numFmtId="3" fontId="14" fillId="0" borderId="107" xfId="0" applyNumberFormat="1" applyFont="1" applyBorder="1" applyAlignment="1">
      <alignment vertical="center" wrapText="1"/>
    </xf>
    <xf numFmtId="165" fontId="2" fillId="0" borderId="107" xfId="0" applyNumberFormat="1" applyFont="1" applyBorder="1" applyAlignment="1">
      <alignment vertical="center" wrapText="1"/>
    </xf>
    <xf numFmtId="165" fontId="2" fillId="0" borderId="108" xfId="0" applyNumberFormat="1" applyFont="1" applyBorder="1" applyAlignment="1">
      <alignment vertical="center" wrapText="1"/>
    </xf>
    <xf numFmtId="49" fontId="16" fillId="0" borderId="109" xfId="0" applyNumberFormat="1" applyFont="1" applyBorder="1" applyAlignment="1">
      <alignment horizontal="center" vertical="center" wrapText="1"/>
    </xf>
    <xf numFmtId="0" fontId="2" fillId="0" borderId="107" xfId="0" applyFont="1" applyBorder="1" applyAlignment="1">
      <alignment vertical="center" wrapText="1"/>
    </xf>
    <xf numFmtId="4" fontId="14" fillId="0" borderId="107" xfId="0" applyNumberFormat="1" applyFont="1" applyBorder="1" applyAlignment="1">
      <alignment vertical="center" wrapText="1"/>
    </xf>
    <xf numFmtId="49" fontId="16" fillId="0" borderId="110" xfId="0" applyNumberFormat="1" applyFont="1" applyBorder="1" applyAlignment="1">
      <alignment horizontal="center" vertical="center" wrapText="1"/>
    </xf>
    <xf numFmtId="0" fontId="2" fillId="0" borderId="111" xfId="0" applyFont="1" applyBorder="1" applyAlignment="1">
      <alignment vertical="center" wrapText="1"/>
    </xf>
    <xf numFmtId="3" fontId="14" fillId="0" borderId="111" xfId="0" applyNumberFormat="1" applyFont="1" applyBorder="1" applyAlignment="1">
      <alignment vertical="center" wrapText="1"/>
    </xf>
    <xf numFmtId="165" fontId="2" fillId="0" borderId="113" xfId="0" applyNumberFormat="1" applyFont="1" applyBorder="1" applyAlignment="1">
      <alignment vertical="center" wrapText="1"/>
    </xf>
    <xf numFmtId="49" fontId="0" fillId="0" borderId="59" xfId="0" applyNumberFormat="1" applyBorder="1" applyAlignment="1">
      <alignment horizontal="center" vertical="center"/>
    </xf>
    <xf numFmtId="4" fontId="0" fillId="0" borderId="44" xfId="0" applyNumberFormat="1" applyBorder="1" applyAlignment="1">
      <alignment vertical="center"/>
    </xf>
    <xf numFmtId="165" fontId="0" fillId="0" borderId="44" xfId="0" applyNumberFormat="1" applyBorder="1" applyAlignment="1">
      <alignment vertical="center"/>
    </xf>
    <xf numFmtId="165" fontId="0" fillId="0" borderId="50" xfId="0" applyNumberFormat="1" applyBorder="1" applyAlignment="1">
      <alignment vertical="center"/>
    </xf>
    <xf numFmtId="49" fontId="0" fillId="0" borderId="62" xfId="0" applyNumberFormat="1" applyBorder="1" applyAlignment="1">
      <alignment horizontal="center" vertical="center"/>
    </xf>
    <xf numFmtId="4" fontId="0" fillId="0" borderId="62" xfId="0" applyNumberFormat="1" applyBorder="1" applyAlignment="1">
      <alignment vertical="center"/>
    </xf>
    <xf numFmtId="165" fontId="0" fillId="0" borderId="62" xfId="0" applyNumberFormat="1" applyBorder="1" applyAlignment="1">
      <alignment vertical="center"/>
    </xf>
    <xf numFmtId="49" fontId="16" fillId="5" borderId="104" xfId="0" applyNumberFormat="1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vertical="center" wrapText="1"/>
    </xf>
    <xf numFmtId="4" fontId="14" fillId="5" borderId="105" xfId="0" applyNumberFormat="1" applyFont="1" applyFill="1" applyBorder="1" applyAlignment="1">
      <alignment vertical="center" wrapText="1"/>
    </xf>
    <xf numFmtId="165" fontId="2" fillId="5" borderId="106" xfId="0" applyNumberFormat="1" applyFont="1" applyFill="1" applyBorder="1" applyAlignment="1">
      <alignment vertical="center" wrapText="1"/>
    </xf>
    <xf numFmtId="49" fontId="14" fillId="5" borderId="110" xfId="0" applyNumberFormat="1" applyFont="1" applyFill="1" applyBorder="1" applyAlignment="1">
      <alignment horizontal="center" vertical="center" wrapText="1"/>
    </xf>
    <xf numFmtId="0" fontId="2" fillId="5" borderId="111" xfId="0" applyFont="1" applyFill="1" applyBorder="1" applyAlignment="1">
      <alignment vertical="center" wrapText="1"/>
    </xf>
    <xf numFmtId="4" fontId="14" fillId="5" borderId="111" xfId="0" applyNumberFormat="1" applyFont="1" applyFill="1" applyBorder="1" applyAlignment="1">
      <alignment vertical="center" wrapText="1"/>
    </xf>
    <xf numFmtId="165" fontId="2" fillId="5" borderId="111" xfId="0" applyNumberFormat="1" applyFont="1" applyFill="1" applyBorder="1" applyAlignment="1">
      <alignment vertical="center" wrapText="1"/>
    </xf>
    <xf numFmtId="165" fontId="2" fillId="5" borderId="113" xfId="0" applyNumberFormat="1" applyFont="1" applyFill="1" applyBorder="1" applyAlignment="1">
      <alignment vertical="center" wrapText="1"/>
    </xf>
    <xf numFmtId="49" fontId="16" fillId="5" borderId="110" xfId="0" applyNumberFormat="1" applyFont="1" applyFill="1" applyBorder="1" applyAlignment="1">
      <alignment horizontal="center" vertical="center" wrapText="1"/>
    </xf>
    <xf numFmtId="49" fontId="16" fillId="0" borderId="114" xfId="0" applyNumberFormat="1" applyFont="1" applyBorder="1" applyAlignment="1">
      <alignment horizontal="center" vertical="center" wrapText="1"/>
    </xf>
    <xf numFmtId="0" fontId="2" fillId="0" borderId="115" xfId="0" applyFont="1" applyBorder="1" applyAlignment="1">
      <alignment vertical="center" wrapText="1"/>
    </xf>
    <xf numFmtId="4" fontId="14" fillId="0" borderId="115" xfId="0" applyNumberFormat="1" applyFont="1" applyBorder="1" applyAlignment="1">
      <alignment vertical="center" wrapText="1"/>
    </xf>
    <xf numFmtId="165" fontId="2" fillId="0" borderId="115" xfId="0" applyNumberFormat="1" applyFont="1" applyBorder="1" applyAlignment="1">
      <alignment vertical="center" wrapText="1"/>
    </xf>
    <xf numFmtId="0" fontId="20" fillId="0" borderId="105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105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14" fillId="0" borderId="105" xfId="0" applyFont="1" applyBorder="1" applyAlignment="1">
      <alignment vertical="center" wrapText="1"/>
    </xf>
    <xf numFmtId="0" fontId="22" fillId="0" borderId="107" xfId="0" applyFont="1" applyBorder="1" applyAlignment="1">
      <alignment vertical="center" wrapText="1"/>
    </xf>
    <xf numFmtId="0" fontId="22" fillId="0" borderId="10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2" fillId="0" borderId="105" xfId="0" applyFont="1" applyBorder="1" applyAlignment="1">
      <alignment vertical="center" wrapText="1"/>
    </xf>
    <xf numFmtId="0" fontId="14" fillId="0" borderId="105" xfId="0" applyFont="1" applyBorder="1" applyAlignment="1">
      <alignment horizontal="center" vertical="center"/>
    </xf>
    <xf numFmtId="0" fontId="22" fillId="0" borderId="111" xfId="0" applyFont="1" applyBorder="1" applyAlignment="1">
      <alignment vertical="center" wrapText="1"/>
    </xf>
    <xf numFmtId="0" fontId="7" fillId="0" borderId="112" xfId="0" applyFont="1" applyBorder="1" applyAlignment="1">
      <alignment vertical="center"/>
    </xf>
    <xf numFmtId="0" fontId="22" fillId="0" borderId="111" xfId="0" applyFont="1" applyBorder="1" applyAlignment="1">
      <alignment horizontal="center" vertical="center" wrapText="1"/>
    </xf>
    <xf numFmtId="0" fontId="22" fillId="5" borderId="105" xfId="0" applyFont="1" applyFill="1" applyBorder="1" applyAlignment="1">
      <alignment vertical="center" wrapText="1"/>
    </xf>
    <xf numFmtId="0" fontId="16" fillId="5" borderId="105" xfId="0" applyFont="1" applyFill="1" applyBorder="1" applyAlignment="1">
      <alignment horizontal="justify" vertical="center" wrapText="1"/>
    </xf>
    <xf numFmtId="0" fontId="22" fillId="5" borderId="105" xfId="0" applyFont="1" applyFill="1" applyBorder="1" applyAlignment="1">
      <alignment horizontal="center" vertical="center" wrapText="1"/>
    </xf>
    <xf numFmtId="0" fontId="16" fillId="0" borderId="105" xfId="0" applyFont="1" applyBorder="1" applyAlignment="1">
      <alignment horizontal="justify" vertical="center" wrapText="1"/>
    </xf>
    <xf numFmtId="0" fontId="22" fillId="0" borderId="115" xfId="0" applyFont="1" applyBorder="1" applyAlignment="1">
      <alignment vertical="center" wrapText="1"/>
    </xf>
    <xf numFmtId="0" fontId="16" fillId="0" borderId="115" xfId="0" applyFont="1" applyBorder="1" applyAlignment="1">
      <alignment horizontal="justify" vertical="center" wrapText="1"/>
    </xf>
    <xf numFmtId="0" fontId="22" fillId="0" borderId="115" xfId="0" applyFont="1" applyBorder="1" applyAlignment="1">
      <alignment horizontal="center" vertical="center" wrapText="1"/>
    </xf>
    <xf numFmtId="0" fontId="22" fillId="5" borderId="111" xfId="0" applyFont="1" applyFill="1" applyBorder="1" applyAlignment="1">
      <alignment vertical="center" wrapText="1"/>
    </xf>
    <xf numFmtId="0" fontId="16" fillId="5" borderId="111" xfId="0" applyFont="1" applyFill="1" applyBorder="1" applyAlignment="1">
      <alignment horizontal="justify" vertical="center" wrapText="1"/>
    </xf>
    <xf numFmtId="0" fontId="22" fillId="5" borderId="111" xfId="0" applyFont="1" applyFill="1" applyBorder="1" applyAlignment="1">
      <alignment horizontal="center" vertical="center" wrapText="1"/>
    </xf>
    <xf numFmtId="0" fontId="14" fillId="0" borderId="107" xfId="0" applyFont="1" applyBorder="1" applyAlignment="1">
      <alignment horizontal="justify" vertical="center" wrapText="1"/>
    </xf>
    <xf numFmtId="9" fontId="22" fillId="0" borderId="107" xfId="1" applyFont="1" applyBorder="1" applyAlignment="1">
      <alignment horizontal="center" vertical="center" wrapText="1"/>
    </xf>
    <xf numFmtId="165" fontId="2" fillId="3" borderId="105" xfId="0" applyNumberFormat="1" applyFont="1" applyFill="1" applyBorder="1" applyAlignment="1" applyProtection="1">
      <alignment vertical="center" wrapText="1"/>
      <protection locked="0"/>
    </xf>
    <xf numFmtId="165" fontId="2" fillId="3" borderId="111" xfId="0" applyNumberFormat="1" applyFont="1" applyFill="1" applyBorder="1" applyAlignment="1" applyProtection="1">
      <alignment vertical="center" wrapText="1"/>
      <protection locked="0"/>
    </xf>
    <xf numFmtId="165" fontId="2" fillId="5" borderId="117" xfId="0" applyNumberFormat="1" applyFont="1" applyFill="1" applyBorder="1" applyAlignment="1">
      <alignment vertical="center" wrapText="1"/>
    </xf>
    <xf numFmtId="165" fontId="2" fillId="3" borderId="116" xfId="0" applyNumberFormat="1" applyFont="1" applyFill="1" applyBorder="1" applyAlignment="1" applyProtection="1">
      <alignment vertical="center" wrapText="1"/>
      <protection locked="0"/>
    </xf>
    <xf numFmtId="0" fontId="2" fillId="0" borderId="0" xfId="4" applyFont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0" fontId="2" fillId="0" borderId="0" xfId="4" applyFont="1" applyBorder="1"/>
    <xf numFmtId="49" fontId="2" fillId="0" borderId="0" xfId="4" applyNumberFormat="1" applyFont="1" applyBorder="1"/>
    <xf numFmtId="4" fontId="2" fillId="0" borderId="0" xfId="4" applyNumberFormat="1" applyFont="1" applyBorder="1" applyAlignment="1">
      <alignment horizontal="right"/>
    </xf>
    <xf numFmtId="167" fontId="2" fillId="0" borderId="0" xfId="4" applyNumberFormat="1" applyFont="1" applyBorder="1"/>
    <xf numFmtId="167" fontId="2" fillId="0" borderId="0" xfId="4" applyNumberFormat="1" applyFont="1" applyBorder="1" applyAlignment="1">
      <alignment horizontal="right"/>
    </xf>
    <xf numFmtId="0" fontId="2" fillId="0" borderId="0" xfId="4" applyFont="1"/>
    <xf numFmtId="49" fontId="2" fillId="0" borderId="118" xfId="4" applyNumberFormat="1" applyFont="1" applyBorder="1" applyAlignment="1">
      <alignment horizontal="center"/>
    </xf>
    <xf numFmtId="0" fontId="16" fillId="0" borderId="0" xfId="4" applyFont="1" applyBorder="1"/>
    <xf numFmtId="49" fontId="24" fillId="0" borderId="119" xfId="4" applyNumberFormat="1" applyFont="1" applyBorder="1" applyAlignment="1">
      <alignment vertical="top" wrapText="1"/>
    </xf>
    <xf numFmtId="4" fontId="2" fillId="0" borderId="119" xfId="4" applyNumberFormat="1" applyFont="1" applyBorder="1" applyAlignment="1">
      <alignment horizontal="right"/>
    </xf>
    <xf numFmtId="167" fontId="2" fillId="0" borderId="118" xfId="4" applyNumberFormat="1" applyFont="1" applyBorder="1" applyAlignment="1">
      <alignment horizontal="center"/>
    </xf>
    <xf numFmtId="167" fontId="2" fillId="0" borderId="120" xfId="4" applyNumberFormat="1" applyFont="1" applyBorder="1" applyAlignment="1">
      <alignment horizontal="center"/>
    </xf>
    <xf numFmtId="49" fontId="14" fillId="0" borderId="119" xfId="0" applyNumberFormat="1" applyFont="1" applyBorder="1" applyAlignment="1">
      <alignment horizontal="center" vertical="center"/>
    </xf>
    <xf numFmtId="0" fontId="14" fillId="0" borderId="119" xfId="0" applyFont="1" applyBorder="1" applyAlignment="1">
      <alignment vertical="center"/>
    </xf>
    <xf numFmtId="49" fontId="25" fillId="0" borderId="119" xfId="4" applyNumberFormat="1" applyFont="1" applyFill="1" applyBorder="1" applyAlignment="1">
      <alignment horizontal="left" vertical="center" wrapText="1"/>
    </xf>
    <xf numFmtId="1" fontId="14" fillId="0" borderId="119" xfId="0" applyNumberFormat="1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167" fontId="14" fillId="0" borderId="119" xfId="4" applyNumberFormat="1" applyFont="1" applyBorder="1" applyAlignment="1">
      <alignment horizontal="center" vertical="center"/>
    </xf>
    <xf numFmtId="167" fontId="14" fillId="0" borderId="121" xfId="4" applyNumberFormat="1" applyFont="1" applyBorder="1" applyAlignment="1">
      <alignment horizontal="center" vertical="center"/>
    </xf>
    <xf numFmtId="49" fontId="2" fillId="0" borderId="119" xfId="0" applyNumberFormat="1" applyFont="1" applyBorder="1" applyAlignment="1">
      <alignment horizontal="center" vertical="center"/>
    </xf>
    <xf numFmtId="49" fontId="2" fillId="0" borderId="119" xfId="4" applyNumberFormat="1" applyFont="1" applyFill="1" applyBorder="1" applyAlignment="1">
      <alignment horizontal="left" vertical="center" wrapText="1"/>
    </xf>
    <xf numFmtId="167" fontId="2" fillId="0" borderId="0" xfId="4" applyNumberFormat="1" applyFont="1"/>
    <xf numFmtId="0" fontId="2" fillId="0" borderId="119" xfId="0" applyFont="1" applyBorder="1" applyAlignment="1">
      <alignment horizontal="center" vertical="center"/>
    </xf>
    <xf numFmtId="49" fontId="2" fillId="0" borderId="119" xfId="0" applyNumberFormat="1" applyFont="1" applyBorder="1" applyAlignment="1">
      <alignment vertical="center"/>
    </xf>
    <xf numFmtId="1" fontId="2" fillId="0" borderId="119" xfId="0" applyNumberFormat="1" applyFont="1" applyBorder="1" applyAlignment="1">
      <alignment horizontal="center" vertical="center"/>
    </xf>
    <xf numFmtId="49" fontId="14" fillId="0" borderId="119" xfId="4" applyNumberFormat="1" applyFont="1" applyFill="1" applyBorder="1" applyAlignment="1">
      <alignment horizontal="left" vertical="center" wrapText="1"/>
    </xf>
    <xf numFmtId="1" fontId="14" fillId="0" borderId="122" xfId="0" applyNumberFormat="1" applyFont="1" applyBorder="1" applyAlignment="1">
      <alignment horizontal="center" vertical="center"/>
    </xf>
    <xf numFmtId="49" fontId="14" fillId="0" borderId="119" xfId="4" applyNumberFormat="1" applyFont="1" applyBorder="1" applyAlignment="1">
      <alignment horizontal="center" vertical="center"/>
    </xf>
    <xf numFmtId="49" fontId="2" fillId="0" borderId="119" xfId="4" applyNumberFormat="1" applyFont="1" applyBorder="1" applyAlignment="1">
      <alignment vertical="center"/>
    </xf>
    <xf numFmtId="1" fontId="14" fillId="0" borderId="119" xfId="4" applyNumberFormat="1" applyFont="1" applyBorder="1" applyAlignment="1">
      <alignment horizontal="center" vertical="center"/>
    </xf>
    <xf numFmtId="0" fontId="2" fillId="0" borderId="119" xfId="4" applyFont="1" applyBorder="1" applyAlignment="1">
      <alignment horizontal="center" vertical="center"/>
    </xf>
    <xf numFmtId="49" fontId="14" fillId="0" borderId="123" xfId="0" applyNumberFormat="1" applyFont="1" applyBorder="1" applyAlignment="1">
      <alignment horizontal="center" vertical="center"/>
    </xf>
    <xf numFmtId="0" fontId="14" fillId="0" borderId="123" xfId="0" applyFont="1" applyBorder="1" applyAlignment="1">
      <alignment vertical="center"/>
    </xf>
    <xf numFmtId="49" fontId="14" fillId="0" borderId="123" xfId="4" applyNumberFormat="1" applyFont="1" applyBorder="1" applyAlignment="1">
      <alignment vertical="center"/>
    </xf>
    <xf numFmtId="4" fontId="14" fillId="0" borderId="123" xfId="4" applyNumberFormat="1" applyFont="1" applyBorder="1" applyAlignment="1">
      <alignment horizontal="right" vertical="center"/>
    </xf>
    <xf numFmtId="0" fontId="14" fillId="0" borderId="123" xfId="4" applyFont="1" applyBorder="1" applyAlignment="1">
      <alignment horizontal="center" vertical="center"/>
    </xf>
    <xf numFmtId="167" fontId="14" fillId="0" borderId="124" xfId="4" applyNumberFormat="1" applyFont="1" applyBorder="1" applyAlignment="1">
      <alignment horizontal="right" vertic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167" fontId="14" fillId="3" borderId="119" xfId="4" applyNumberFormat="1" applyFont="1" applyFill="1" applyBorder="1" applyAlignment="1" applyProtection="1">
      <alignment horizontal="right" vertical="center"/>
      <protection locked="0"/>
    </xf>
    <xf numFmtId="167" fontId="14" fillId="0" borderId="121" xfId="4" applyNumberFormat="1" applyFont="1" applyBorder="1" applyAlignment="1">
      <alignment horizontal="right" vertical="center"/>
    </xf>
    <xf numFmtId="167" fontId="14" fillId="0" borderId="119" xfId="4" applyNumberFormat="1" applyFont="1" applyBorder="1" applyAlignment="1">
      <alignment horizontal="right" vertical="center"/>
    </xf>
    <xf numFmtId="0" fontId="14" fillId="0" borderId="123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9" fontId="2" fillId="6" borderId="81" xfId="0" applyNumberFormat="1" applyFont="1" applyFill="1" applyBorder="1" applyAlignment="1">
      <alignment horizontal="center"/>
    </xf>
    <xf numFmtId="0" fontId="2" fillId="6" borderId="56" xfId="0" applyFont="1" applyFill="1" applyBorder="1"/>
    <xf numFmtId="49" fontId="13" fillId="6" borderId="56" xfId="0" applyNumberFormat="1" applyFont="1" applyFill="1" applyBorder="1"/>
    <xf numFmtId="0" fontId="2" fillId="6" borderId="56" xfId="0" applyFont="1" applyFill="1" applyBorder="1" applyAlignment="1">
      <alignment horizontal="center"/>
    </xf>
    <xf numFmtId="0" fontId="2" fillId="6" borderId="56" xfId="0" applyFont="1" applyFill="1" applyBorder="1" applyAlignment="1">
      <alignment horizontal="right"/>
    </xf>
    <xf numFmtId="167" fontId="13" fillId="6" borderId="58" xfId="4" applyNumberFormat="1" applyFont="1" applyFill="1" applyBorder="1" applyAlignment="1">
      <alignment horizontal="right"/>
    </xf>
    <xf numFmtId="2" fontId="2" fillId="0" borderId="0" xfId="0" applyNumberFormat="1" applyFont="1"/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2" fillId="3" borderId="90" xfId="3" applyFont="1" applyFill="1" applyBorder="1" applyProtection="1">
      <protection locked="0"/>
    </xf>
    <xf numFmtId="2" fontId="14" fillId="3" borderId="90" xfId="3" applyNumberFormat="1" applyFont="1" applyFill="1" applyAlignment="1" applyProtection="1">
      <alignment vertical="center"/>
      <protection locked="0"/>
    </xf>
    <xf numFmtId="0" fontId="13" fillId="6" borderId="60" xfId="0" applyFont="1" applyFill="1" applyBorder="1" applyAlignment="1">
      <alignment horizontal="center"/>
    </xf>
    <xf numFmtId="0" fontId="13" fillId="6" borderId="60" xfId="0" applyFont="1" applyFill="1" applyBorder="1"/>
    <xf numFmtId="0" fontId="16" fillId="6" borderId="60" xfId="0" applyFont="1" applyFill="1" applyBorder="1"/>
    <xf numFmtId="2" fontId="13" fillId="6" borderId="6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Fill="1" applyBorder="1"/>
    <xf numFmtId="2" fontId="13" fillId="0" borderId="0" xfId="0" applyNumberFormat="1" applyFont="1" applyFill="1" applyBorder="1"/>
    <xf numFmtId="0" fontId="13" fillId="0" borderId="0" xfId="0" applyFont="1" applyFill="1"/>
    <xf numFmtId="0" fontId="2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29" fillId="0" borderId="0" xfId="5" applyFont="1" applyFill="1" applyAlignment="1">
      <alignment horizontal="center" vertical="top"/>
    </xf>
    <xf numFmtId="0" fontId="30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 vertical="top"/>
    </xf>
    <xf numFmtId="0" fontId="3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6" applyFont="1" applyFill="1" applyBorder="1" applyAlignment="1">
      <alignment horizontal="center" vertical="top"/>
    </xf>
    <xf numFmtId="49" fontId="14" fillId="0" borderId="0" xfId="6" applyNumberFormat="1" applyFont="1" applyFill="1" applyBorder="1" applyAlignment="1">
      <alignment horizontal="left" vertical="top"/>
    </xf>
    <xf numFmtId="49" fontId="32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/>
    </xf>
    <xf numFmtId="2" fontId="14" fillId="3" borderId="90" xfId="3" applyNumberFormat="1" applyFont="1" applyFill="1" applyAlignment="1" applyProtection="1">
      <alignment vertical="top"/>
      <protection locked="0"/>
    </xf>
    <xf numFmtId="0" fontId="0" fillId="0" borderId="12" xfId="0" applyBorder="1" applyAlignment="1" applyProtection="1"/>
    <xf numFmtId="0" fontId="0" fillId="0" borderId="45" xfId="0" applyBorder="1" applyAlignment="1" applyProtection="1"/>
    <xf numFmtId="0" fontId="0" fillId="0" borderId="18" xfId="0" applyBorder="1" applyAlignment="1" applyProtection="1"/>
    <xf numFmtId="0" fontId="0" fillId="0" borderId="13" xfId="0" applyBorder="1" applyAlignment="1" applyProtection="1"/>
    <xf numFmtId="0" fontId="9" fillId="0" borderId="62" xfId="0" applyFont="1" applyBorder="1" applyAlignment="1" applyProtection="1">
      <alignment horizontal="center" vertical="center"/>
    </xf>
    <xf numFmtId="0" fontId="0" fillId="0" borderId="62" xfId="0" applyBorder="1" applyAlignment="1" applyProtection="1"/>
    <xf numFmtId="0" fontId="0" fillId="0" borderId="59" xfId="0" applyBorder="1" applyAlignment="1" applyProtection="1"/>
    <xf numFmtId="0" fontId="0" fillId="0" borderId="46" xfId="0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/>
    <xf numFmtId="49" fontId="0" fillId="2" borderId="38" xfId="0" applyNumberFormat="1" applyFill="1" applyBorder="1" applyAlignment="1" applyProtection="1"/>
    <xf numFmtId="0" fontId="0" fillId="0" borderId="84" xfId="0" applyBorder="1" applyAlignment="1" applyProtection="1"/>
    <xf numFmtId="49" fontId="0" fillId="2" borderId="39" xfId="0" applyNumberFormat="1" applyFill="1" applyBorder="1" applyAlignment="1" applyProtection="1"/>
    <xf numFmtId="0" fontId="0" fillId="0" borderId="60" xfId="0" applyBorder="1" applyAlignment="1" applyProtection="1"/>
    <xf numFmtId="0" fontId="0" fillId="0" borderId="75" xfId="0" applyBorder="1" applyAlignment="1" applyProtection="1"/>
    <xf numFmtId="0" fontId="0" fillId="0" borderId="76" xfId="0" applyBorder="1" applyAlignment="1" applyProtection="1"/>
    <xf numFmtId="0" fontId="0" fillId="0" borderId="85" xfId="0" applyBorder="1" applyAlignment="1" applyProtection="1"/>
    <xf numFmtId="0" fontId="0" fillId="0" borderId="88" xfId="0" applyBorder="1" applyAlignment="1" applyProtection="1"/>
    <xf numFmtId="49" fontId="0" fillId="0" borderId="75" xfId="0" applyNumberFormat="1" applyBorder="1" applyAlignment="1" applyProtection="1"/>
    <xf numFmtId="0" fontId="0" fillId="0" borderId="72" xfId="0" applyBorder="1" applyAlignment="1" applyProtection="1"/>
    <xf numFmtId="0" fontId="0" fillId="0" borderId="61" xfId="0" applyBorder="1" applyAlignment="1" applyProtection="1"/>
    <xf numFmtId="0" fontId="0" fillId="0" borderId="87" xfId="0" applyBorder="1" applyAlignment="1" applyProtection="1"/>
    <xf numFmtId="0" fontId="0" fillId="0" borderId="64" xfId="0" applyBorder="1" applyAlignment="1" applyProtection="1"/>
    <xf numFmtId="0" fontId="0" fillId="0" borderId="63" xfId="0" applyBorder="1" applyAlignment="1" applyProtection="1"/>
    <xf numFmtId="0" fontId="10" fillId="0" borderId="81" xfId="0" applyFont="1" applyBorder="1" applyAlignment="1" applyProtection="1">
      <alignment horizontal="center" vertical="center"/>
    </xf>
    <xf numFmtId="0" fontId="0" fillId="0" borderId="56" xfId="0" applyBorder="1" applyAlignment="1" applyProtection="1"/>
    <xf numFmtId="0" fontId="0" fillId="0" borderId="58" xfId="0" applyBorder="1" applyAlignment="1" applyProtection="1"/>
    <xf numFmtId="0" fontId="4" fillId="0" borderId="81" xfId="0" applyFont="1" applyBorder="1" applyAlignment="1" applyProtection="1">
      <alignment horizontal="center" vertical="center"/>
    </xf>
    <xf numFmtId="0" fontId="0" fillId="0" borderId="49" xfId="0" applyBorder="1" applyAlignment="1" applyProtection="1"/>
    <xf numFmtId="0" fontId="0" fillId="0" borderId="89" xfId="0" applyBorder="1" applyAlignment="1" applyProtection="1"/>
    <xf numFmtId="0" fontId="0" fillId="0" borderId="70" xfId="0" applyBorder="1" applyAlignment="1" applyProtection="1"/>
    <xf numFmtId="0" fontId="0" fillId="0" borderId="71" xfId="0" applyBorder="1" applyAlignment="1" applyProtection="1"/>
    <xf numFmtId="49" fontId="0" fillId="0" borderId="12" xfId="0" applyNumberFormat="1" applyBorder="1" applyAlignment="1" applyProtection="1"/>
    <xf numFmtId="0" fontId="0" fillId="3" borderId="18" xfId="0" applyFill="1" applyBorder="1" applyAlignment="1" applyProtection="1">
      <protection locked="0"/>
    </xf>
    <xf numFmtId="0" fontId="0" fillId="3" borderId="45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72" xfId="0" applyFill="1" applyBorder="1" applyAlignment="1" applyProtection="1">
      <protection locked="0"/>
    </xf>
    <xf numFmtId="0" fontId="0" fillId="0" borderId="77" xfId="0" applyBorder="1" applyAlignment="1" applyProtection="1"/>
    <xf numFmtId="0" fontId="0" fillId="0" borderId="86" xfId="0" applyBorder="1" applyAlignment="1" applyProtection="1"/>
    <xf numFmtId="0" fontId="0" fillId="0" borderId="81" xfId="0" applyBorder="1" applyAlignment="1" applyProtection="1"/>
    <xf numFmtId="0" fontId="0" fillId="0" borderId="82" xfId="0" applyBorder="1" applyAlignment="1" applyProtection="1"/>
    <xf numFmtId="0" fontId="0" fillId="3" borderId="75" xfId="0" applyFill="1" applyBorder="1" applyAlignment="1" applyProtection="1">
      <protection locked="0"/>
    </xf>
    <xf numFmtId="0" fontId="0" fillId="3" borderId="85" xfId="0" applyFill="1" applyBorder="1" applyAlignment="1" applyProtection="1">
      <protection locked="0"/>
    </xf>
    <xf numFmtId="0" fontId="0" fillId="0" borderId="78" xfId="0" applyBorder="1" applyAlignment="1" applyProtection="1"/>
    <xf numFmtId="0" fontId="4" fillId="0" borderId="70" xfId="0" applyFont="1" applyBorder="1" applyAlignment="1" applyProtection="1"/>
    <xf numFmtId="0" fontId="4" fillId="0" borderId="52" xfId="0" applyFont="1" applyBorder="1" applyAlignment="1" applyProtection="1"/>
    <xf numFmtId="0" fontId="0" fillId="0" borderId="51" xfId="0" applyBorder="1" applyAlignment="1" applyProtection="1"/>
    <xf numFmtId="0" fontId="0" fillId="0" borderId="53" xfId="0" applyBorder="1" applyAlignment="1" applyProtection="1"/>
    <xf numFmtId="0" fontId="0" fillId="0" borderId="8" xfId="0" applyBorder="1" applyAlignment="1" applyProtection="1"/>
    <xf numFmtId="0" fontId="0" fillId="0" borderId="33" xfId="0" applyBorder="1" applyAlignment="1" applyProtection="1"/>
    <xf numFmtId="0" fontId="0" fillId="3" borderId="5" xfId="0" applyFill="1" applyBorder="1" applyAlignment="1" applyProtection="1">
      <protection locked="0"/>
    </xf>
    <xf numFmtId="0" fontId="0" fillId="3" borderId="33" xfId="0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0" borderId="8" xfId="0" applyBorder="1" applyAlignment="1" applyProtection="1">
      <alignment vertical="top"/>
    </xf>
    <xf numFmtId="0" fontId="0" fillId="3" borderId="5" xfId="0" applyFill="1" applyBorder="1" applyAlignment="1" applyProtection="1">
      <alignment vertical="top"/>
      <protection locked="0"/>
    </xf>
    <xf numFmtId="0" fontId="0" fillId="3" borderId="64" xfId="0" applyFill="1" applyBorder="1" applyAlignment="1" applyProtection="1">
      <protection locked="0"/>
    </xf>
    <xf numFmtId="0" fontId="0" fillId="3" borderId="87" xfId="0" applyFill="1" applyBorder="1" applyAlignment="1" applyProtection="1">
      <protection locked="0"/>
    </xf>
    <xf numFmtId="0" fontId="0" fillId="3" borderId="62" xfId="0" applyFill="1" applyBorder="1" applyAlignment="1" applyProtection="1">
      <protection locked="0"/>
    </xf>
    <xf numFmtId="0" fontId="0" fillId="3" borderId="63" xfId="0" applyFill="1" applyBorder="1" applyAlignment="1" applyProtection="1">
      <protection locked="0"/>
    </xf>
    <xf numFmtId="49" fontId="5" fillId="3" borderId="0" xfId="0" applyNumberFormat="1" applyFont="1" applyFill="1" applyAlignment="1" applyProtection="1">
      <protection locked="0"/>
    </xf>
    <xf numFmtId="3" fontId="0" fillId="0" borderId="52" xfId="0" applyNumberFormat="1" applyBorder="1" applyAlignment="1" applyProtection="1">
      <alignment horizontal="right"/>
    </xf>
    <xf numFmtId="3" fontId="0" fillId="0" borderId="88" xfId="0" applyNumberFormat="1" applyBorder="1" applyAlignment="1" applyProtection="1">
      <alignment horizontal="right"/>
    </xf>
    <xf numFmtId="3" fontId="0" fillId="3" borderId="88" xfId="0" applyNumberFormat="1" applyFill="1" applyBorder="1" applyAlignment="1" applyProtection="1">
      <alignment horizontal="right"/>
      <protection locked="0"/>
    </xf>
    <xf numFmtId="0" fontId="0" fillId="3" borderId="76" xfId="0" applyFill="1" applyBorder="1" applyAlignment="1" applyProtection="1">
      <protection locked="0"/>
    </xf>
    <xf numFmtId="0" fontId="11" fillId="2" borderId="77" xfId="0" applyFont="1" applyFill="1" applyBorder="1" applyAlignment="1" applyProtection="1">
      <alignment horizontal="left" vertical="center"/>
    </xf>
    <xf numFmtId="3" fontId="11" fillId="2" borderId="78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2" fillId="0" borderId="49" xfId="0" applyFont="1" applyBorder="1" applyAlignment="1">
      <alignment horizontal="center" vertical="center"/>
    </xf>
    <xf numFmtId="0" fontId="0" fillId="0" borderId="66" xfId="0" applyBorder="1" applyAlignment="1"/>
    <xf numFmtId="0" fontId="2" fillId="0" borderId="47" xfId="0" applyFont="1" applyBorder="1" applyAlignment="1">
      <alignment horizontal="center" vertical="center"/>
    </xf>
    <xf numFmtId="0" fontId="0" fillId="0" borderId="65" xfId="0" applyBorder="1" applyAlignment="1"/>
    <xf numFmtId="0" fontId="2" fillId="0" borderId="52" xfId="0" applyFont="1" applyBorder="1" applyAlignment="1">
      <alignment horizontal="center" vertical="center"/>
    </xf>
    <xf numFmtId="0" fontId="0" fillId="0" borderId="51" xfId="0" applyBorder="1" applyAlignment="1"/>
    <xf numFmtId="0" fontId="0" fillId="0" borderId="53" xfId="0" applyBorder="1" applyAlignment="1"/>
    <xf numFmtId="49" fontId="8" fillId="0" borderId="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9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2" fillId="0" borderId="18" xfId="0" applyFont="1" applyBorder="1" applyAlignment="1">
      <alignment horizontal="center"/>
    </xf>
    <xf numFmtId="0" fontId="0" fillId="0" borderId="19" xfId="0" applyBorder="1" applyAlignment="1"/>
    <xf numFmtId="3" fontId="6" fillId="2" borderId="57" xfId="0" applyNumberFormat="1" applyFont="1" applyFill="1" applyBorder="1" applyAlignment="1">
      <alignment vertical="center"/>
    </xf>
    <xf numFmtId="0" fontId="0" fillId="0" borderId="58" xfId="0" applyBorder="1" applyAlignment="1"/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</cellXfs>
  <cellStyles count="7">
    <cellStyle name="Normální" xfId="0" builtinId="0" customBuiltin="1"/>
    <cellStyle name="normální 5" xfId="2"/>
    <cellStyle name="normální_C.1.3 Rozpočet ZTI" xfId="4"/>
    <cellStyle name="normální_POL.XLS" xfId="6"/>
    <cellStyle name="Poznámka 2" xfId="3"/>
    <cellStyle name="Procenta" xfId="1" builtinId="5"/>
    <cellStyle name="Text upozornění" xfId="5" builtin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0</xdr:rowOff>
    </xdr:from>
    <xdr:to>
      <xdr:col>2</xdr:col>
      <xdr:colOff>647700</xdr:colOff>
      <xdr:row>2</xdr:row>
      <xdr:rowOff>9525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CE85643-974F-4AD2-A06A-C0C89353E8A4}"/>
            </a:ext>
          </a:extLst>
        </xdr:cNvPr>
        <xdr:cNvSpPr>
          <a:spLocks noChangeShapeType="1"/>
        </xdr:cNvSpPr>
      </xdr:nvSpPr>
      <xdr:spPr bwMode="auto">
        <a:xfrm>
          <a:off x="1524000" y="28575"/>
          <a:ext cx="0" cy="7429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0</xdr:rowOff>
    </xdr:from>
    <xdr:to>
      <xdr:col>2</xdr:col>
      <xdr:colOff>647700</xdr:colOff>
      <xdr:row>2</xdr:row>
      <xdr:rowOff>9525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6A1FE79B-1897-4CA0-9C28-6D4B719761F8}"/>
            </a:ext>
          </a:extLst>
        </xdr:cNvPr>
        <xdr:cNvSpPr>
          <a:spLocks noChangeShapeType="1"/>
        </xdr:cNvSpPr>
      </xdr:nvSpPr>
      <xdr:spPr bwMode="auto">
        <a:xfrm>
          <a:off x="1571625" y="247650"/>
          <a:ext cx="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0</xdr:rowOff>
    </xdr:from>
    <xdr:to>
      <xdr:col>2</xdr:col>
      <xdr:colOff>647700</xdr:colOff>
      <xdr:row>2</xdr:row>
      <xdr:rowOff>9525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D4383CB4-76E2-4ED2-AAA6-A52ECDF7153A}"/>
            </a:ext>
          </a:extLst>
        </xdr:cNvPr>
        <xdr:cNvSpPr>
          <a:spLocks noChangeShapeType="1"/>
        </xdr:cNvSpPr>
      </xdr:nvSpPr>
      <xdr:spPr bwMode="auto">
        <a:xfrm>
          <a:off x="1104900" y="247650"/>
          <a:ext cx="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</xdr:row>
      <xdr:rowOff>0</xdr:rowOff>
    </xdr:from>
    <xdr:to>
      <xdr:col>2</xdr:col>
      <xdr:colOff>647700</xdr:colOff>
      <xdr:row>2</xdr:row>
      <xdr:rowOff>9525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C4F6D455-05A7-47F9-8FF3-00668BE1D766}"/>
            </a:ext>
          </a:extLst>
        </xdr:cNvPr>
        <xdr:cNvSpPr>
          <a:spLocks noChangeShapeType="1"/>
        </xdr:cNvSpPr>
      </xdr:nvSpPr>
      <xdr:spPr bwMode="auto">
        <a:xfrm>
          <a:off x="1104900" y="247650"/>
          <a:ext cx="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13" sqref="F13"/>
    </sheetView>
  </sheetViews>
  <sheetFormatPr defaultRowHeight="12.75" x14ac:dyDescent="0.2"/>
  <cols>
    <col min="1" max="1" width="2" style="89" customWidth="1"/>
    <col min="2" max="2" width="15" style="89" customWidth="1"/>
    <col min="3" max="3" width="15.85546875" style="89" customWidth="1"/>
    <col min="4" max="4" width="12.28515625" style="89" customWidth="1"/>
    <col min="5" max="5" width="13.5703125" style="89" customWidth="1"/>
    <col min="6" max="6" width="13.28515625" style="89" customWidth="1"/>
    <col min="7" max="7" width="13.42578125" style="89" customWidth="1"/>
    <col min="8" max="16384" width="9.140625" style="89"/>
  </cols>
  <sheetData>
    <row r="1" spans="1:7" ht="28.5" customHeight="1" thickBot="1" x14ac:dyDescent="0.25">
      <c r="A1" s="394" t="s">
        <v>854</v>
      </c>
      <c r="B1" s="395"/>
      <c r="C1" s="395"/>
      <c r="D1" s="395"/>
      <c r="E1" s="395"/>
      <c r="F1" s="395"/>
      <c r="G1" s="395"/>
    </row>
    <row r="2" spans="1:7" ht="12.95" customHeight="1" x14ac:dyDescent="0.2">
      <c r="A2" s="396" t="s">
        <v>855</v>
      </c>
      <c r="B2" s="397"/>
      <c r="C2" s="398" t="s">
        <v>856</v>
      </c>
      <c r="D2" s="399"/>
      <c r="E2" s="397"/>
      <c r="F2" s="90" t="s">
        <v>857</v>
      </c>
      <c r="G2" s="91" t="s">
        <v>858</v>
      </c>
    </row>
    <row r="3" spans="1:7" ht="12.95" customHeight="1" x14ac:dyDescent="0.2">
      <c r="A3" s="400" t="s">
        <v>859</v>
      </c>
      <c r="B3" s="401"/>
      <c r="C3" s="402" t="s">
        <v>860</v>
      </c>
      <c r="D3" s="403"/>
      <c r="E3" s="401"/>
      <c r="F3" s="92" t="s">
        <v>859</v>
      </c>
      <c r="G3" s="113"/>
    </row>
    <row r="4" spans="1:7" ht="12.95" customHeight="1" x14ac:dyDescent="0.2">
      <c r="A4" s="390" t="s">
        <v>861</v>
      </c>
      <c r="B4" s="391"/>
      <c r="C4" s="392" t="s">
        <v>862</v>
      </c>
      <c r="D4" s="393"/>
      <c r="E4" s="391"/>
      <c r="F4" s="94" t="s">
        <v>863</v>
      </c>
      <c r="G4" s="95" t="s">
        <v>864</v>
      </c>
    </row>
    <row r="5" spans="1:7" ht="12.95" customHeight="1" x14ac:dyDescent="0.2">
      <c r="A5" s="400" t="s">
        <v>859</v>
      </c>
      <c r="B5" s="401"/>
      <c r="C5" s="402" t="s">
        <v>865</v>
      </c>
      <c r="D5" s="403"/>
      <c r="E5" s="401"/>
      <c r="F5" s="92" t="s">
        <v>859</v>
      </c>
      <c r="G5" s="93" t="s">
        <v>859</v>
      </c>
    </row>
    <row r="6" spans="1:7" x14ac:dyDescent="0.2">
      <c r="A6" s="404" t="s">
        <v>866</v>
      </c>
      <c r="B6" s="405"/>
      <c r="C6" s="405"/>
      <c r="D6" s="406"/>
      <c r="E6" s="407" t="s">
        <v>867</v>
      </c>
      <c r="F6" s="405"/>
      <c r="G6" s="96"/>
    </row>
    <row r="7" spans="1:7" x14ac:dyDescent="0.2">
      <c r="A7" s="404" t="s">
        <v>868</v>
      </c>
      <c r="B7" s="405"/>
      <c r="C7" s="405"/>
      <c r="D7" s="406"/>
      <c r="E7" s="407" t="s">
        <v>869</v>
      </c>
      <c r="F7" s="405"/>
      <c r="G7" s="97" t="str">
        <f>IF(G6=0,"",C23/G6)</f>
        <v/>
      </c>
    </row>
    <row r="8" spans="1:7" x14ac:dyDescent="0.2">
      <c r="A8" s="408" t="s">
        <v>870</v>
      </c>
      <c r="B8" s="405"/>
      <c r="C8" s="405"/>
      <c r="D8" s="406"/>
      <c r="E8" s="98" t="s">
        <v>871</v>
      </c>
      <c r="F8" s="98"/>
      <c r="G8" s="99" t="s">
        <v>859</v>
      </c>
    </row>
    <row r="9" spans="1:7" x14ac:dyDescent="0.2">
      <c r="A9" s="390" t="s">
        <v>872</v>
      </c>
      <c r="B9" s="393"/>
      <c r="C9" s="393"/>
      <c r="D9" s="391"/>
      <c r="E9" s="392" t="s">
        <v>873</v>
      </c>
      <c r="F9" s="393"/>
      <c r="G9" s="409"/>
    </row>
    <row r="10" spans="1:7" ht="13.5" customHeight="1" thickBot="1" x14ac:dyDescent="0.25">
      <c r="A10" s="410"/>
      <c r="B10" s="395"/>
      <c r="C10" s="395"/>
      <c r="D10" s="411"/>
      <c r="E10" s="412"/>
      <c r="F10" s="395"/>
      <c r="G10" s="413"/>
    </row>
    <row r="11" spans="1:7" ht="28.5" customHeight="1" thickBot="1" x14ac:dyDescent="0.25">
      <c r="A11" s="414" t="s">
        <v>874</v>
      </c>
      <c r="B11" s="415"/>
      <c r="C11" s="415"/>
      <c r="D11" s="415"/>
      <c r="E11" s="415"/>
      <c r="F11" s="415"/>
      <c r="G11" s="416"/>
    </row>
    <row r="12" spans="1:7" ht="17.25" customHeight="1" thickBot="1" x14ac:dyDescent="0.25">
      <c r="A12" s="417" t="s">
        <v>875</v>
      </c>
      <c r="B12" s="415"/>
      <c r="C12" s="416"/>
      <c r="D12" s="417" t="s">
        <v>876</v>
      </c>
      <c r="E12" s="415"/>
      <c r="F12" s="415"/>
      <c r="G12" s="416"/>
    </row>
    <row r="13" spans="1:7" ht="13.5" customHeight="1" x14ac:dyDescent="0.2">
      <c r="A13" s="418"/>
      <c r="B13" s="100" t="s">
        <v>877</v>
      </c>
      <c r="C13" s="101">
        <f>REKAPITULACE!C54</f>
        <v>0</v>
      </c>
      <c r="D13" s="420" t="s">
        <v>892</v>
      </c>
      <c r="E13" s="421"/>
      <c r="F13" s="114">
        <v>0</v>
      </c>
      <c r="G13" s="101">
        <f>C22*F13/100</f>
        <v>0</v>
      </c>
    </row>
    <row r="14" spans="1:7" ht="13.5" customHeight="1" x14ac:dyDescent="0.2">
      <c r="A14" s="419"/>
      <c r="B14" s="94" t="s">
        <v>878</v>
      </c>
      <c r="C14" s="102">
        <f>REKAPITULACE!D54</f>
        <v>0</v>
      </c>
      <c r="D14" s="404" t="s">
        <v>893</v>
      </c>
      <c r="E14" s="406"/>
      <c r="F14" s="115">
        <v>0</v>
      </c>
      <c r="G14" s="102">
        <f>C22*F14/100</f>
        <v>0</v>
      </c>
    </row>
    <row r="15" spans="1:7" ht="13.5" customHeight="1" x14ac:dyDescent="0.2">
      <c r="A15" s="103" t="s">
        <v>879</v>
      </c>
      <c r="B15" s="104" t="s">
        <v>880</v>
      </c>
      <c r="C15" s="102">
        <f>REKAPITULACE!E22</f>
        <v>0</v>
      </c>
      <c r="D15" s="404" t="s">
        <v>894</v>
      </c>
      <c r="E15" s="406"/>
      <c r="F15" s="115">
        <v>0</v>
      </c>
      <c r="G15" s="102">
        <f>C22*F15/100</f>
        <v>0</v>
      </c>
    </row>
    <row r="16" spans="1:7" ht="13.5" customHeight="1" x14ac:dyDescent="0.2">
      <c r="A16" s="103" t="s">
        <v>881</v>
      </c>
      <c r="B16" s="104" t="s">
        <v>882</v>
      </c>
      <c r="C16" s="102">
        <f>REKAPITULACE!E40</f>
        <v>0</v>
      </c>
      <c r="D16" s="404" t="s">
        <v>895</v>
      </c>
      <c r="E16" s="406"/>
      <c r="F16" s="115">
        <v>0</v>
      </c>
      <c r="G16" s="102">
        <f>C22*F16/100</f>
        <v>0</v>
      </c>
    </row>
    <row r="17" spans="1:7" ht="13.5" customHeight="1" x14ac:dyDescent="0.2">
      <c r="A17" s="103" t="s">
        <v>883</v>
      </c>
      <c r="B17" s="104" t="s">
        <v>884</v>
      </c>
      <c r="C17" s="102">
        <f>REKAPITULACE!E45</f>
        <v>0</v>
      </c>
      <c r="D17" s="404" t="s">
        <v>896</v>
      </c>
      <c r="E17" s="406"/>
      <c r="F17" s="115">
        <v>0</v>
      </c>
      <c r="G17" s="102">
        <f>C22*F17/100</f>
        <v>0</v>
      </c>
    </row>
    <row r="18" spans="1:7" ht="13.5" customHeight="1" x14ac:dyDescent="0.2">
      <c r="A18" s="103" t="s">
        <v>885</v>
      </c>
      <c r="B18" s="104" t="s">
        <v>886</v>
      </c>
      <c r="C18" s="102">
        <f>REKAPITULACE!E52</f>
        <v>0</v>
      </c>
      <c r="D18" s="404" t="s">
        <v>897</v>
      </c>
      <c r="E18" s="406"/>
      <c r="F18" s="115">
        <v>0</v>
      </c>
      <c r="G18" s="102">
        <f>C22*F18/100</f>
        <v>0</v>
      </c>
    </row>
    <row r="19" spans="1:7" ht="13.5" customHeight="1" x14ac:dyDescent="0.2">
      <c r="A19" s="404" t="s">
        <v>887</v>
      </c>
      <c r="B19" s="406"/>
      <c r="C19" s="102">
        <f>SUM(C15:C18)</f>
        <v>0</v>
      </c>
      <c r="D19" s="404" t="s">
        <v>898</v>
      </c>
      <c r="E19" s="406"/>
      <c r="F19" s="115">
        <v>0</v>
      </c>
      <c r="G19" s="102">
        <f>C22*F19/100</f>
        <v>0</v>
      </c>
    </row>
    <row r="20" spans="1:7" ht="13.5" customHeight="1" x14ac:dyDescent="0.2">
      <c r="A20" s="404" t="s">
        <v>888</v>
      </c>
      <c r="B20" s="406"/>
      <c r="C20" s="102">
        <v>0</v>
      </c>
      <c r="D20" s="404" t="s">
        <v>899</v>
      </c>
      <c r="E20" s="406"/>
      <c r="F20" s="115">
        <v>0</v>
      </c>
      <c r="G20" s="102">
        <f>C22*F20/100</f>
        <v>0</v>
      </c>
    </row>
    <row r="21" spans="1:7" ht="13.5" customHeight="1" x14ac:dyDescent="0.2">
      <c r="A21" s="404" t="s">
        <v>889</v>
      </c>
      <c r="B21" s="406"/>
      <c r="C21" s="102">
        <v>0</v>
      </c>
      <c r="D21" s="404" t="s">
        <v>900</v>
      </c>
      <c r="E21" s="406"/>
      <c r="F21" s="115">
        <v>0</v>
      </c>
      <c r="G21" s="102">
        <f>C22*F21/100</f>
        <v>0</v>
      </c>
    </row>
    <row r="22" spans="1:7" ht="13.5" customHeight="1" thickBot="1" x14ac:dyDescent="0.25">
      <c r="A22" s="427" t="s">
        <v>890</v>
      </c>
      <c r="B22" s="428"/>
      <c r="C22" s="102">
        <f>SUM(C19:C21)</f>
        <v>0</v>
      </c>
      <c r="D22" s="431"/>
      <c r="E22" s="432"/>
      <c r="F22" s="115"/>
      <c r="G22" s="152"/>
    </row>
    <row r="23" spans="1:7" ht="13.5" customHeight="1" thickBot="1" x14ac:dyDescent="0.25">
      <c r="A23" s="429" t="s">
        <v>891</v>
      </c>
      <c r="B23" s="430"/>
      <c r="C23" s="105">
        <f>C22+G23</f>
        <v>0</v>
      </c>
      <c r="D23" s="427" t="s">
        <v>901</v>
      </c>
      <c r="E23" s="433"/>
      <c r="F23" s="106"/>
      <c r="G23" s="107">
        <f>SUM(G13:G22)</f>
        <v>0</v>
      </c>
    </row>
    <row r="24" spans="1:7" x14ac:dyDescent="0.2">
      <c r="A24" s="434" t="s">
        <v>902</v>
      </c>
      <c r="B24" s="421"/>
      <c r="C24" s="435" t="s">
        <v>903</v>
      </c>
      <c r="D24" s="421"/>
      <c r="E24" s="435" t="s">
        <v>904</v>
      </c>
      <c r="F24" s="436"/>
      <c r="G24" s="437"/>
    </row>
    <row r="25" spans="1:7" x14ac:dyDescent="0.2">
      <c r="A25" s="422"/>
      <c r="B25" s="391"/>
      <c r="C25" s="423" t="s">
        <v>905</v>
      </c>
      <c r="D25" s="424"/>
      <c r="E25" s="423" t="s">
        <v>905</v>
      </c>
      <c r="F25" s="425"/>
      <c r="G25" s="426"/>
    </row>
    <row r="26" spans="1:7" x14ac:dyDescent="0.2">
      <c r="A26" s="438" t="s">
        <v>914</v>
      </c>
      <c r="B26" s="439"/>
      <c r="C26" s="440" t="s">
        <v>906</v>
      </c>
      <c r="D26" s="441"/>
      <c r="E26" s="440" t="s">
        <v>906</v>
      </c>
      <c r="F26" s="442"/>
      <c r="G26" s="443"/>
    </row>
    <row r="27" spans="1:7" x14ac:dyDescent="0.2">
      <c r="A27" s="444"/>
      <c r="B27" s="439"/>
      <c r="C27" s="445" t="s">
        <v>907</v>
      </c>
      <c r="D27" s="441"/>
      <c r="E27" s="445" t="s">
        <v>907</v>
      </c>
      <c r="F27" s="442"/>
      <c r="G27" s="443"/>
    </row>
    <row r="28" spans="1:7" x14ac:dyDescent="0.2">
      <c r="A28" s="438"/>
      <c r="B28" s="439"/>
      <c r="C28" s="440"/>
      <c r="D28" s="441"/>
      <c r="E28" s="440"/>
      <c r="F28" s="442"/>
      <c r="G28" s="443"/>
    </row>
    <row r="29" spans="1:7" ht="56.25" customHeight="1" thickBot="1" x14ac:dyDescent="0.25">
      <c r="A29" s="410"/>
      <c r="B29" s="411"/>
      <c r="C29" s="446"/>
      <c r="D29" s="447"/>
      <c r="E29" s="446"/>
      <c r="F29" s="448"/>
      <c r="G29" s="449"/>
    </row>
    <row r="30" spans="1:7" x14ac:dyDescent="0.2">
      <c r="A30" s="420" t="s">
        <v>908</v>
      </c>
      <c r="B30" s="421"/>
      <c r="C30" s="108">
        <v>21</v>
      </c>
      <c r="D30" s="109" t="s">
        <v>909</v>
      </c>
      <c r="E30" s="451">
        <f>ROUND(C23-E32,0)</f>
        <v>0</v>
      </c>
      <c r="F30" s="436"/>
      <c r="G30" s="110" t="s">
        <v>910</v>
      </c>
    </row>
    <row r="31" spans="1:7" x14ac:dyDescent="0.2">
      <c r="A31" s="404" t="s">
        <v>911</v>
      </c>
      <c r="B31" s="406"/>
      <c r="C31" s="111">
        <v>21</v>
      </c>
      <c r="D31" s="104" t="s">
        <v>909</v>
      </c>
      <c r="E31" s="452">
        <f>ROUND(E30*C31/100,0)</f>
        <v>0</v>
      </c>
      <c r="F31" s="405"/>
      <c r="G31" s="96" t="s">
        <v>910</v>
      </c>
    </row>
    <row r="32" spans="1:7" x14ac:dyDescent="0.2">
      <c r="A32" s="404" t="s">
        <v>908</v>
      </c>
      <c r="B32" s="406"/>
      <c r="C32" s="111">
        <v>15</v>
      </c>
      <c r="D32" s="104" t="s">
        <v>909</v>
      </c>
      <c r="E32" s="453">
        <v>0</v>
      </c>
      <c r="F32" s="454"/>
      <c r="G32" s="96" t="s">
        <v>910</v>
      </c>
    </row>
    <row r="33" spans="1:7" x14ac:dyDescent="0.2">
      <c r="A33" s="404" t="s">
        <v>911</v>
      </c>
      <c r="B33" s="406"/>
      <c r="C33" s="111">
        <v>15</v>
      </c>
      <c r="D33" s="104" t="s">
        <v>909</v>
      </c>
      <c r="E33" s="452">
        <f>ROUND(E32*C33/100,0)</f>
        <v>0</v>
      </c>
      <c r="F33" s="405"/>
      <c r="G33" s="96" t="s">
        <v>910</v>
      </c>
    </row>
    <row r="34" spans="1:7" ht="19.5" customHeight="1" thickBot="1" x14ac:dyDescent="0.25">
      <c r="A34" s="455" t="s">
        <v>912</v>
      </c>
      <c r="B34" s="433"/>
      <c r="C34" s="433"/>
      <c r="D34" s="433"/>
      <c r="E34" s="456">
        <f>CEILING(SUM(E30:E33),1)</f>
        <v>0</v>
      </c>
      <c r="F34" s="433"/>
      <c r="G34" s="112" t="s">
        <v>910</v>
      </c>
    </row>
    <row r="36" spans="1:7" x14ac:dyDescent="0.2">
      <c r="A36" s="457" t="s">
        <v>913</v>
      </c>
      <c r="B36" s="457"/>
    </row>
    <row r="37" spans="1:7" x14ac:dyDescent="0.2">
      <c r="B37" s="450" t="s">
        <v>859</v>
      </c>
      <c r="C37" s="442"/>
      <c r="D37" s="442"/>
      <c r="E37" s="442"/>
      <c r="F37" s="442"/>
      <c r="G37" s="442"/>
    </row>
    <row r="38" spans="1:7" x14ac:dyDescent="0.2">
      <c r="B38" s="450" t="s">
        <v>859</v>
      </c>
      <c r="C38" s="442"/>
      <c r="D38" s="442"/>
      <c r="E38" s="442"/>
      <c r="F38" s="442"/>
      <c r="G38" s="442"/>
    </row>
    <row r="39" spans="1:7" x14ac:dyDescent="0.2">
      <c r="B39" s="450" t="s">
        <v>859</v>
      </c>
      <c r="C39" s="442"/>
      <c r="D39" s="442"/>
      <c r="E39" s="442"/>
      <c r="F39" s="442"/>
      <c r="G39" s="442"/>
    </row>
    <row r="40" spans="1:7" x14ac:dyDescent="0.2">
      <c r="B40" s="450" t="s">
        <v>859</v>
      </c>
      <c r="C40" s="442"/>
      <c r="D40" s="442"/>
      <c r="E40" s="442"/>
      <c r="F40" s="442"/>
      <c r="G40" s="442"/>
    </row>
    <row r="41" spans="1:7" x14ac:dyDescent="0.2">
      <c r="B41" s="450" t="s">
        <v>859</v>
      </c>
      <c r="C41" s="442"/>
      <c r="D41" s="442"/>
      <c r="E41" s="442"/>
      <c r="F41" s="442"/>
      <c r="G41" s="442"/>
    </row>
    <row r="42" spans="1:7" x14ac:dyDescent="0.2">
      <c r="B42" s="450" t="s">
        <v>859</v>
      </c>
      <c r="C42" s="442"/>
      <c r="D42" s="442"/>
      <c r="E42" s="442"/>
      <c r="F42" s="442"/>
      <c r="G42" s="442"/>
    </row>
    <row r="43" spans="1:7" x14ac:dyDescent="0.2">
      <c r="B43" s="450" t="s">
        <v>859</v>
      </c>
      <c r="C43" s="442"/>
      <c r="D43" s="442"/>
      <c r="E43" s="442"/>
      <c r="F43" s="442"/>
      <c r="G43" s="442"/>
    </row>
    <row r="44" spans="1:7" x14ac:dyDescent="0.2">
      <c r="B44" s="450" t="s">
        <v>859</v>
      </c>
      <c r="C44" s="442"/>
      <c r="D44" s="442"/>
      <c r="E44" s="442"/>
      <c r="F44" s="442"/>
      <c r="G44" s="442"/>
    </row>
    <row r="45" spans="1:7" x14ac:dyDescent="0.2">
      <c r="B45" s="450" t="s">
        <v>859</v>
      </c>
      <c r="C45" s="442"/>
      <c r="D45" s="442"/>
      <c r="E45" s="442"/>
      <c r="F45" s="442"/>
      <c r="G45" s="442"/>
    </row>
  </sheetData>
  <sheetProtection algorithmName="SHA-512" hashValue="nHl7BaKP1wpSIPPCWBAf9kFPqoQEQUK0oc/xl92Z/yO6c0ME3BpjynIj5k4yT6hCMFwvu+nMsFDEMtU08DBj8Q==" saltValue="EElHAPHBTd3cLtLXMIF54Q==" spinCount="100000" sheet="1" objects="1" scenarios="1" selectLockedCells="1"/>
  <mergeCells count="70">
    <mergeCell ref="B44:G44"/>
    <mergeCell ref="B45:G45"/>
    <mergeCell ref="B38:G38"/>
    <mergeCell ref="B39:G39"/>
    <mergeCell ref="B40:G40"/>
    <mergeCell ref="B41:G41"/>
    <mergeCell ref="B42:G42"/>
    <mergeCell ref="B43:G43"/>
    <mergeCell ref="B37:G37"/>
    <mergeCell ref="A30:B30"/>
    <mergeCell ref="E30:F30"/>
    <mergeCell ref="A31:B31"/>
    <mergeCell ref="E31:F31"/>
    <mergeCell ref="A32:B32"/>
    <mergeCell ref="E32:F32"/>
    <mergeCell ref="A33:B33"/>
    <mergeCell ref="E33:F33"/>
    <mergeCell ref="A34:D34"/>
    <mergeCell ref="E34:F34"/>
    <mergeCell ref="A36:B36"/>
    <mergeCell ref="A26:B26"/>
    <mergeCell ref="C26:D26"/>
    <mergeCell ref="E26:G26"/>
    <mergeCell ref="A27:B29"/>
    <mergeCell ref="C27:D29"/>
    <mergeCell ref="E27:G29"/>
    <mergeCell ref="A25:B25"/>
    <mergeCell ref="C25:D25"/>
    <mergeCell ref="E25:G25"/>
    <mergeCell ref="A22:B22"/>
    <mergeCell ref="A23:B23"/>
    <mergeCell ref="D22:E22"/>
    <mergeCell ref="D23:E23"/>
    <mergeCell ref="A24:B24"/>
    <mergeCell ref="C24:D24"/>
    <mergeCell ref="E24:G24"/>
    <mergeCell ref="D13:E13"/>
    <mergeCell ref="D14:E14"/>
    <mergeCell ref="D15:E15"/>
    <mergeCell ref="D16:E16"/>
    <mergeCell ref="D17:E17"/>
    <mergeCell ref="A21:B21"/>
    <mergeCell ref="D21:E21"/>
    <mergeCell ref="A8:D8"/>
    <mergeCell ref="A9:D9"/>
    <mergeCell ref="E9:G9"/>
    <mergeCell ref="A10:D10"/>
    <mergeCell ref="E10:G10"/>
    <mergeCell ref="A11:G11"/>
    <mergeCell ref="D18:E18"/>
    <mergeCell ref="D19:E19"/>
    <mergeCell ref="D20:E20"/>
    <mergeCell ref="A12:C12"/>
    <mergeCell ref="D12:G12"/>
    <mergeCell ref="A13:A14"/>
    <mergeCell ref="A19:B19"/>
    <mergeCell ref="A20:B20"/>
    <mergeCell ref="A5:B5"/>
    <mergeCell ref="C5:E5"/>
    <mergeCell ref="A6:D6"/>
    <mergeCell ref="E6:F6"/>
    <mergeCell ref="A7:D7"/>
    <mergeCell ref="E7:F7"/>
    <mergeCell ref="A4:B4"/>
    <mergeCell ref="C4:E4"/>
    <mergeCell ref="A1:G1"/>
    <mergeCell ref="A2:B2"/>
    <mergeCell ref="C2:E2"/>
    <mergeCell ref="A3:B3"/>
    <mergeCell ref="C3:E3"/>
  </mergeCells>
  <printOptions horizontalCentered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21" workbookViewId="0">
      <selection activeCell="D1" sqref="D1"/>
    </sheetView>
  </sheetViews>
  <sheetFormatPr defaultRowHeight="12.75" x14ac:dyDescent="0.2"/>
  <cols>
    <col min="1" max="1" width="3.85546875" customWidth="1"/>
    <col min="2" max="2" width="43.85546875" customWidth="1"/>
    <col min="3" max="5" width="10.5703125" customWidth="1"/>
  </cols>
  <sheetData>
    <row r="1" spans="1:5" s="2" customFormat="1" ht="9.75" customHeight="1" x14ac:dyDescent="0.2">
      <c r="A1" s="2" t="s">
        <v>0</v>
      </c>
      <c r="D1" s="151" t="s">
        <v>931</v>
      </c>
      <c r="E1" s="151"/>
    </row>
    <row r="2" spans="1:5" s="2" customFormat="1" ht="9.75" customHeight="1" x14ac:dyDescent="0.2">
      <c r="A2" s="2" t="s">
        <v>1</v>
      </c>
      <c r="D2" s="151" t="s">
        <v>930</v>
      </c>
      <c r="E2" s="151"/>
    </row>
    <row r="3" spans="1:5" s="1" customFormat="1" ht="9.75" customHeight="1" x14ac:dyDescent="0.2"/>
    <row r="4" spans="1:5" s="3" customFormat="1" ht="12.75" customHeight="1" x14ac:dyDescent="0.2">
      <c r="A4" s="458" t="s">
        <v>811</v>
      </c>
      <c r="B4" s="459"/>
      <c r="C4" s="459"/>
      <c r="D4" s="459"/>
      <c r="E4" s="459"/>
    </row>
    <row r="5" spans="1:5" s="1" customFormat="1" ht="10.5" customHeight="1" thickBot="1" x14ac:dyDescent="0.25"/>
    <row r="6" spans="1:5" s="1" customFormat="1" ht="10.5" customHeight="1" x14ac:dyDescent="0.2">
      <c r="A6" s="460" t="s">
        <v>812</v>
      </c>
      <c r="B6" s="462" t="s">
        <v>813</v>
      </c>
      <c r="C6" s="464" t="s">
        <v>814</v>
      </c>
      <c r="D6" s="465"/>
      <c r="E6" s="466"/>
    </row>
    <row r="7" spans="1:5" s="1" customFormat="1" ht="10.5" customHeight="1" thickBot="1" x14ac:dyDescent="0.25">
      <c r="A7" s="461"/>
      <c r="B7" s="463"/>
      <c r="C7" s="68" t="s">
        <v>16</v>
      </c>
      <c r="D7" s="69" t="s">
        <v>21</v>
      </c>
      <c r="E7" s="70" t="s">
        <v>815</v>
      </c>
    </row>
    <row r="8" spans="1:5" s="17" customFormat="1" ht="11.25" customHeight="1" x14ac:dyDescent="0.2">
      <c r="A8" s="71"/>
      <c r="B8" s="74" t="s">
        <v>24</v>
      </c>
      <c r="C8" s="72"/>
      <c r="D8" s="72"/>
      <c r="E8" s="73"/>
    </row>
    <row r="9" spans="1:5" s="17" customFormat="1" ht="11.25" customHeight="1" x14ac:dyDescent="0.2">
      <c r="A9" s="75">
        <v>1</v>
      </c>
      <c r="B9" s="29" t="s">
        <v>816</v>
      </c>
      <c r="C9" s="76">
        <f>ROZPOČET!G34</f>
        <v>0</v>
      </c>
      <c r="D9" s="76">
        <f>ROZPOČET!I34</f>
        <v>0</v>
      </c>
      <c r="E9" s="77">
        <f t="shared" ref="E9:E21" si="0">C9+D9</f>
        <v>0</v>
      </c>
    </row>
    <row r="10" spans="1:5" s="17" customFormat="1" ht="11.25" customHeight="1" x14ac:dyDescent="0.2">
      <c r="A10" s="78">
        <v>2</v>
      </c>
      <c r="B10" s="79" t="s">
        <v>817</v>
      </c>
      <c r="C10" s="80">
        <f>ROZPOČET!G45</f>
        <v>0</v>
      </c>
      <c r="D10" s="80">
        <f>ROZPOČET!I45</f>
        <v>0</v>
      </c>
      <c r="E10" s="81">
        <f t="shared" si="0"/>
        <v>0</v>
      </c>
    </row>
    <row r="11" spans="1:5" s="17" customFormat="1" ht="11.25" customHeight="1" x14ac:dyDescent="0.2">
      <c r="A11" s="78">
        <v>3</v>
      </c>
      <c r="B11" s="79" t="s">
        <v>818</v>
      </c>
      <c r="C11" s="80">
        <f>ROZPOČET!G79</f>
        <v>0</v>
      </c>
      <c r="D11" s="80">
        <f>ROZPOČET!I79</f>
        <v>0</v>
      </c>
      <c r="E11" s="81">
        <f t="shared" si="0"/>
        <v>0</v>
      </c>
    </row>
    <row r="12" spans="1:5" s="17" customFormat="1" ht="11.25" customHeight="1" x14ac:dyDescent="0.2">
      <c r="A12" s="78">
        <v>4</v>
      </c>
      <c r="B12" s="79" t="s">
        <v>819</v>
      </c>
      <c r="C12" s="80">
        <f>ROZPOČET!G109</f>
        <v>0</v>
      </c>
      <c r="D12" s="80">
        <f>ROZPOČET!I109</f>
        <v>0</v>
      </c>
      <c r="E12" s="81">
        <f t="shared" si="0"/>
        <v>0</v>
      </c>
    </row>
    <row r="13" spans="1:5" s="17" customFormat="1" ht="11.25" customHeight="1" x14ac:dyDescent="0.2">
      <c r="A13" s="78">
        <v>5</v>
      </c>
      <c r="B13" s="79" t="s">
        <v>820</v>
      </c>
      <c r="C13" s="80">
        <f>ROZPOČET!G117</f>
        <v>0</v>
      </c>
      <c r="D13" s="80">
        <f>ROZPOČET!I117</f>
        <v>0</v>
      </c>
      <c r="E13" s="81">
        <f t="shared" si="0"/>
        <v>0</v>
      </c>
    </row>
    <row r="14" spans="1:5" s="17" customFormat="1" ht="11.25" customHeight="1" x14ac:dyDescent="0.2">
      <c r="A14" s="78">
        <v>61</v>
      </c>
      <c r="B14" s="79" t="s">
        <v>821</v>
      </c>
      <c r="C14" s="80">
        <f>ROZPOČET!G127</f>
        <v>0</v>
      </c>
      <c r="D14" s="80">
        <f>ROZPOČET!I127</f>
        <v>0</v>
      </c>
      <c r="E14" s="81">
        <f t="shared" si="0"/>
        <v>0</v>
      </c>
    </row>
    <row r="15" spans="1:5" s="17" customFormat="1" ht="11.25" customHeight="1" x14ac:dyDescent="0.2">
      <c r="A15" s="78">
        <v>62</v>
      </c>
      <c r="B15" s="79" t="s">
        <v>822</v>
      </c>
      <c r="C15" s="80">
        <f>ROZPOČET!G142</f>
        <v>0</v>
      </c>
      <c r="D15" s="80">
        <f>ROZPOČET!I142</f>
        <v>0</v>
      </c>
      <c r="E15" s="81">
        <f t="shared" si="0"/>
        <v>0</v>
      </c>
    </row>
    <row r="16" spans="1:5" s="17" customFormat="1" ht="11.25" customHeight="1" x14ac:dyDescent="0.2">
      <c r="A16" s="78">
        <v>63</v>
      </c>
      <c r="B16" s="79" t="s">
        <v>823</v>
      </c>
      <c r="C16" s="80">
        <f>ROZPOČET!G151</f>
        <v>0</v>
      </c>
      <c r="D16" s="80">
        <f>ROZPOČET!I151</f>
        <v>0</v>
      </c>
      <c r="E16" s="81">
        <f t="shared" si="0"/>
        <v>0</v>
      </c>
    </row>
    <row r="17" spans="1:5" s="17" customFormat="1" ht="11.25" customHeight="1" x14ac:dyDescent="0.2">
      <c r="A17" s="78">
        <v>64</v>
      </c>
      <c r="B17" s="79" t="s">
        <v>824</v>
      </c>
      <c r="C17" s="80">
        <f>ROZPOČET!G172</f>
        <v>0</v>
      </c>
      <c r="D17" s="80">
        <f>ROZPOČET!I172</f>
        <v>0</v>
      </c>
      <c r="E17" s="81">
        <f t="shared" si="0"/>
        <v>0</v>
      </c>
    </row>
    <row r="18" spans="1:5" s="17" customFormat="1" ht="11.25" customHeight="1" x14ac:dyDescent="0.2">
      <c r="A18" s="78">
        <v>9</v>
      </c>
      <c r="B18" s="79" t="s">
        <v>825</v>
      </c>
      <c r="C18" s="80">
        <f>ROZPOČET!G181</f>
        <v>0</v>
      </c>
      <c r="D18" s="80">
        <f>ROZPOČET!I181</f>
        <v>0</v>
      </c>
      <c r="E18" s="81">
        <f t="shared" si="0"/>
        <v>0</v>
      </c>
    </row>
    <row r="19" spans="1:5" s="17" customFormat="1" ht="11.25" customHeight="1" x14ac:dyDescent="0.2">
      <c r="A19" s="78">
        <v>94</v>
      </c>
      <c r="B19" s="79" t="s">
        <v>826</v>
      </c>
      <c r="C19" s="80">
        <f>ROZPOČET!G200</f>
        <v>0</v>
      </c>
      <c r="D19" s="80">
        <f>ROZPOČET!I200</f>
        <v>0</v>
      </c>
      <c r="E19" s="81">
        <f t="shared" si="0"/>
        <v>0</v>
      </c>
    </row>
    <row r="20" spans="1:5" s="17" customFormat="1" ht="11.25" customHeight="1" x14ac:dyDescent="0.2">
      <c r="A20" s="78">
        <v>96</v>
      </c>
      <c r="B20" s="79" t="s">
        <v>827</v>
      </c>
      <c r="C20" s="80">
        <f>ROZPOČET!G243</f>
        <v>0</v>
      </c>
      <c r="D20" s="80">
        <f>ROZPOČET!I243</f>
        <v>0</v>
      </c>
      <c r="E20" s="81">
        <f t="shared" si="0"/>
        <v>0</v>
      </c>
    </row>
    <row r="21" spans="1:5" s="17" customFormat="1" ht="11.25" customHeight="1" x14ac:dyDescent="0.2">
      <c r="A21" s="78">
        <v>99</v>
      </c>
      <c r="B21" s="79" t="s">
        <v>828</v>
      </c>
      <c r="C21" s="80">
        <f>ROZPOČET!G247</f>
        <v>0</v>
      </c>
      <c r="D21" s="80">
        <f>ROZPOČET!I247</f>
        <v>0</v>
      </c>
      <c r="E21" s="81">
        <f t="shared" si="0"/>
        <v>0</v>
      </c>
    </row>
    <row r="22" spans="1:5" s="17" customFormat="1" ht="11.25" customHeight="1" thickBot="1" x14ac:dyDescent="0.25">
      <c r="A22" s="82"/>
      <c r="B22" s="83" t="s">
        <v>829</v>
      </c>
      <c r="C22" s="84">
        <f>SUM(C9:C21)</f>
        <v>0</v>
      </c>
      <c r="D22" s="84">
        <f>SUM(D9:D21)</f>
        <v>0</v>
      </c>
      <c r="E22" s="85">
        <f>SUM(E9:E21)</f>
        <v>0</v>
      </c>
    </row>
    <row r="23" spans="1:5" s="1" customFormat="1" ht="10.5" customHeight="1" thickBot="1" x14ac:dyDescent="0.25"/>
    <row r="24" spans="1:5" s="17" customFormat="1" ht="11.25" customHeight="1" x14ac:dyDescent="0.2">
      <c r="A24" s="71"/>
      <c r="B24" s="74" t="s">
        <v>403</v>
      </c>
      <c r="C24" s="72"/>
      <c r="D24" s="72"/>
      <c r="E24" s="73"/>
    </row>
    <row r="25" spans="1:5" s="17" customFormat="1" ht="11.25" customHeight="1" x14ac:dyDescent="0.2">
      <c r="A25" s="75">
        <v>711</v>
      </c>
      <c r="B25" s="29" t="s">
        <v>830</v>
      </c>
      <c r="C25" s="76">
        <f>ROZPOČET!G273</f>
        <v>0</v>
      </c>
      <c r="D25" s="76">
        <f>ROZPOČET!I273</f>
        <v>0</v>
      </c>
      <c r="E25" s="77">
        <f t="shared" ref="E25:E39" si="1">C25+D25</f>
        <v>0</v>
      </c>
    </row>
    <row r="26" spans="1:5" s="17" customFormat="1" ht="11.25" customHeight="1" x14ac:dyDescent="0.2">
      <c r="A26" s="78">
        <v>712</v>
      </c>
      <c r="B26" s="79" t="s">
        <v>831</v>
      </c>
      <c r="C26" s="80">
        <f>ROZPOČET!G285</f>
        <v>0</v>
      </c>
      <c r="D26" s="80">
        <f>ROZPOČET!I285</f>
        <v>0</v>
      </c>
      <c r="E26" s="81">
        <f t="shared" si="1"/>
        <v>0</v>
      </c>
    </row>
    <row r="27" spans="1:5" s="17" customFormat="1" ht="11.25" customHeight="1" x14ac:dyDescent="0.2">
      <c r="A27" s="78">
        <v>713</v>
      </c>
      <c r="B27" s="79" t="s">
        <v>832</v>
      </c>
      <c r="C27" s="80">
        <f>ROZPOČET!G314</f>
        <v>0</v>
      </c>
      <c r="D27" s="80">
        <f>ROZPOČET!I314</f>
        <v>0</v>
      </c>
      <c r="E27" s="81">
        <f t="shared" si="1"/>
        <v>0</v>
      </c>
    </row>
    <row r="28" spans="1:5" s="17" customFormat="1" ht="11.25" customHeight="1" x14ac:dyDescent="0.2">
      <c r="A28" s="78">
        <v>714</v>
      </c>
      <c r="B28" s="79" t="s">
        <v>833</v>
      </c>
      <c r="C28" s="80">
        <f>ROZPOČET!G319</f>
        <v>0</v>
      </c>
      <c r="D28" s="80">
        <f>ROZPOČET!I319</f>
        <v>0</v>
      </c>
      <c r="E28" s="81">
        <f t="shared" si="1"/>
        <v>0</v>
      </c>
    </row>
    <row r="29" spans="1:5" s="17" customFormat="1" ht="11.25" customHeight="1" x14ac:dyDescent="0.2">
      <c r="A29" s="78">
        <v>762</v>
      </c>
      <c r="B29" s="79" t="s">
        <v>834</v>
      </c>
      <c r="C29" s="80">
        <f>ROZPOČET!G352</f>
        <v>0</v>
      </c>
      <c r="D29" s="80">
        <f>ROZPOČET!I352</f>
        <v>0</v>
      </c>
      <c r="E29" s="81">
        <f t="shared" si="1"/>
        <v>0</v>
      </c>
    </row>
    <row r="30" spans="1:5" s="17" customFormat="1" ht="11.25" customHeight="1" x14ac:dyDescent="0.2">
      <c r="A30" s="78">
        <v>763</v>
      </c>
      <c r="B30" s="79" t="s">
        <v>835</v>
      </c>
      <c r="C30" s="80">
        <f>ROZPOČET!G362</f>
        <v>0</v>
      </c>
      <c r="D30" s="80">
        <f>ROZPOČET!I362</f>
        <v>0</v>
      </c>
      <c r="E30" s="81">
        <f t="shared" si="1"/>
        <v>0</v>
      </c>
    </row>
    <row r="31" spans="1:5" s="17" customFormat="1" ht="11.25" customHeight="1" x14ac:dyDescent="0.2">
      <c r="A31" s="78">
        <v>764</v>
      </c>
      <c r="B31" s="79" t="s">
        <v>836</v>
      </c>
      <c r="C31" s="80">
        <f>ROZPOČET!G380</f>
        <v>0</v>
      </c>
      <c r="D31" s="80">
        <f>ROZPOČET!I380</f>
        <v>0</v>
      </c>
      <c r="E31" s="81">
        <f t="shared" si="1"/>
        <v>0</v>
      </c>
    </row>
    <row r="32" spans="1:5" s="17" customFormat="1" ht="11.25" customHeight="1" x14ac:dyDescent="0.2">
      <c r="A32" s="78">
        <v>766</v>
      </c>
      <c r="B32" s="79" t="s">
        <v>837</v>
      </c>
      <c r="C32" s="80">
        <f>ROZPOČET!G416</f>
        <v>0</v>
      </c>
      <c r="D32" s="80">
        <f>ROZPOČET!I416</f>
        <v>0</v>
      </c>
      <c r="E32" s="81">
        <f t="shared" si="1"/>
        <v>0</v>
      </c>
    </row>
    <row r="33" spans="1:5" s="17" customFormat="1" ht="11.25" customHeight="1" x14ac:dyDescent="0.2">
      <c r="A33" s="78">
        <v>767</v>
      </c>
      <c r="B33" s="79" t="s">
        <v>838</v>
      </c>
      <c r="C33" s="80">
        <f>ROZPOČET!G433</f>
        <v>0</v>
      </c>
      <c r="D33" s="80">
        <f>ROZPOČET!I433</f>
        <v>0</v>
      </c>
      <c r="E33" s="81">
        <f t="shared" si="1"/>
        <v>0</v>
      </c>
    </row>
    <row r="34" spans="1:5" s="17" customFormat="1" ht="11.25" customHeight="1" x14ac:dyDescent="0.2">
      <c r="A34" s="78">
        <v>771</v>
      </c>
      <c r="B34" s="79" t="s">
        <v>839</v>
      </c>
      <c r="C34" s="80">
        <f>ROZPOČET!G446</f>
        <v>0</v>
      </c>
      <c r="D34" s="80">
        <f>ROZPOČET!I446</f>
        <v>0</v>
      </c>
      <c r="E34" s="81">
        <f t="shared" si="1"/>
        <v>0</v>
      </c>
    </row>
    <row r="35" spans="1:5" s="17" customFormat="1" ht="11.25" customHeight="1" x14ac:dyDescent="0.2">
      <c r="A35" s="78">
        <v>773</v>
      </c>
      <c r="B35" s="79" t="s">
        <v>840</v>
      </c>
      <c r="C35" s="80">
        <f>ROZPOČET!G452</f>
        <v>0</v>
      </c>
      <c r="D35" s="80">
        <f>ROZPOČET!I452</f>
        <v>0</v>
      </c>
      <c r="E35" s="81">
        <f t="shared" si="1"/>
        <v>0</v>
      </c>
    </row>
    <row r="36" spans="1:5" s="17" customFormat="1" ht="11.25" customHeight="1" x14ac:dyDescent="0.2">
      <c r="A36" s="78">
        <v>775</v>
      </c>
      <c r="B36" s="79" t="s">
        <v>841</v>
      </c>
      <c r="C36" s="80">
        <f>ROZPOČET!G459</f>
        <v>0</v>
      </c>
      <c r="D36" s="80">
        <f>ROZPOČET!I459</f>
        <v>0</v>
      </c>
      <c r="E36" s="81">
        <f t="shared" si="1"/>
        <v>0</v>
      </c>
    </row>
    <row r="37" spans="1:5" s="17" customFormat="1" ht="11.25" customHeight="1" x14ac:dyDescent="0.2">
      <c r="A37" s="78">
        <v>781</v>
      </c>
      <c r="B37" s="79" t="s">
        <v>842</v>
      </c>
      <c r="C37" s="80">
        <f>ROZPOČET!G467</f>
        <v>0</v>
      </c>
      <c r="D37" s="80">
        <f>ROZPOČET!I467</f>
        <v>0</v>
      </c>
      <c r="E37" s="81">
        <f t="shared" si="1"/>
        <v>0</v>
      </c>
    </row>
    <row r="38" spans="1:5" s="17" customFormat="1" ht="11.25" customHeight="1" x14ac:dyDescent="0.2">
      <c r="A38" s="78">
        <v>783</v>
      </c>
      <c r="B38" s="79" t="s">
        <v>843</v>
      </c>
      <c r="C38" s="80">
        <f>ROZPOČET!G472</f>
        <v>0</v>
      </c>
      <c r="D38" s="80">
        <f>ROZPOČET!I472</f>
        <v>0</v>
      </c>
      <c r="E38" s="81">
        <f t="shared" si="1"/>
        <v>0</v>
      </c>
    </row>
    <row r="39" spans="1:5" s="17" customFormat="1" ht="11.25" customHeight="1" x14ac:dyDescent="0.2">
      <c r="A39" s="78">
        <v>784</v>
      </c>
      <c r="B39" s="79" t="s">
        <v>844</v>
      </c>
      <c r="C39" s="80">
        <f>ROZPOČET!G480</f>
        <v>0</v>
      </c>
      <c r="D39" s="80">
        <f>ROZPOČET!I480</f>
        <v>0</v>
      </c>
      <c r="E39" s="81">
        <f t="shared" si="1"/>
        <v>0</v>
      </c>
    </row>
    <row r="40" spans="1:5" s="17" customFormat="1" ht="11.25" customHeight="1" thickBot="1" x14ac:dyDescent="0.25">
      <c r="A40" s="82"/>
      <c r="B40" s="83" t="s">
        <v>845</v>
      </c>
      <c r="C40" s="84">
        <f>SUM(C25:C39)</f>
        <v>0</v>
      </c>
      <c r="D40" s="84">
        <f>SUM(D25:D39)</f>
        <v>0</v>
      </c>
      <c r="E40" s="85">
        <f>SUM(E25:E39)</f>
        <v>0</v>
      </c>
    </row>
    <row r="41" spans="1:5" s="1" customFormat="1" ht="10.5" customHeight="1" thickBot="1" x14ac:dyDescent="0.25"/>
    <row r="42" spans="1:5" s="17" customFormat="1" ht="11.25" customHeight="1" x14ac:dyDescent="0.2">
      <c r="A42" s="71"/>
      <c r="B42" s="74" t="s">
        <v>774</v>
      </c>
      <c r="C42" s="72"/>
      <c r="D42" s="72"/>
      <c r="E42" s="73"/>
    </row>
    <row r="43" spans="1:5" s="17" customFormat="1" ht="11.25" customHeight="1" x14ac:dyDescent="0.2">
      <c r="A43" s="75">
        <v>720</v>
      </c>
      <c r="B43" s="29" t="s">
        <v>846</v>
      </c>
      <c r="C43" s="76">
        <f>ROZPOČET!G489+ROZPOČET!G492+ROZPOČET!G495</f>
        <v>0</v>
      </c>
      <c r="D43" s="76">
        <f>ROZPOČET!I489+ROZPOČET!I492+ROZPOČET!I495</f>
        <v>0</v>
      </c>
      <c r="E43" s="77">
        <f>C43+D43</f>
        <v>0</v>
      </c>
    </row>
    <row r="44" spans="1:5" s="17" customFormat="1" ht="11.25" customHeight="1" x14ac:dyDescent="0.2">
      <c r="A44" s="78">
        <v>730</v>
      </c>
      <c r="B44" s="79" t="s">
        <v>847</v>
      </c>
      <c r="C44" s="80">
        <f>ROZPOČET!G498</f>
        <v>0</v>
      </c>
      <c r="D44" s="80">
        <f>ROZPOČET!I498</f>
        <v>0</v>
      </c>
      <c r="E44" s="81">
        <f>C44+D44</f>
        <v>0</v>
      </c>
    </row>
    <row r="45" spans="1:5" s="17" customFormat="1" ht="11.25" customHeight="1" thickBot="1" x14ac:dyDescent="0.25">
      <c r="A45" s="82"/>
      <c r="B45" s="83" t="s">
        <v>848</v>
      </c>
      <c r="C45" s="84">
        <f>SUM(C43:C44)</f>
        <v>0</v>
      </c>
      <c r="D45" s="84">
        <f>SUM(D43:D44)</f>
        <v>0</v>
      </c>
      <c r="E45" s="85">
        <f>SUM(E43:E44)</f>
        <v>0</v>
      </c>
    </row>
    <row r="46" spans="1:5" s="1" customFormat="1" ht="10.5" customHeight="1" thickBot="1" x14ac:dyDescent="0.25"/>
    <row r="47" spans="1:5" s="17" customFormat="1" ht="11.25" customHeight="1" x14ac:dyDescent="0.2">
      <c r="A47" s="71"/>
      <c r="B47" s="74" t="s">
        <v>795</v>
      </c>
      <c r="C47" s="72"/>
      <c r="D47" s="72"/>
      <c r="E47" s="73"/>
    </row>
    <row r="48" spans="1:5" s="17" customFormat="1" ht="11.25" customHeight="1" x14ac:dyDescent="0.2">
      <c r="A48" s="75" t="s">
        <v>802</v>
      </c>
      <c r="B48" s="29" t="s">
        <v>849</v>
      </c>
      <c r="C48" s="76">
        <f>ROZPOČET!G508</f>
        <v>0</v>
      </c>
      <c r="D48" s="76">
        <f>ROZPOČET!I508</f>
        <v>0</v>
      </c>
      <c r="E48" s="77">
        <f>C48+D48</f>
        <v>0</v>
      </c>
    </row>
    <row r="49" spans="1:5" s="17" customFormat="1" ht="11.25" customHeight="1" x14ac:dyDescent="0.2">
      <c r="A49" s="78" t="s">
        <v>808</v>
      </c>
      <c r="B49" s="79" t="s">
        <v>850</v>
      </c>
      <c r="C49" s="80">
        <f>ROZPOČET!G511</f>
        <v>0</v>
      </c>
      <c r="D49" s="80">
        <f>ROZPOČET!I511</f>
        <v>0</v>
      </c>
      <c r="E49" s="81">
        <f>C49+D49</f>
        <v>0</v>
      </c>
    </row>
    <row r="50" spans="1:5" s="17" customFormat="1" ht="11.25" customHeight="1" x14ac:dyDescent="0.2">
      <c r="A50" s="78" t="s">
        <v>919</v>
      </c>
      <c r="B50" s="79" t="s">
        <v>928</v>
      </c>
      <c r="C50" s="80">
        <f>ROZPOČET!G514</f>
        <v>0</v>
      </c>
      <c r="D50" s="80">
        <f>ROZPOČET!I514</f>
        <v>0</v>
      </c>
      <c r="E50" s="81">
        <f t="shared" ref="E50:E51" si="2">C50+D50</f>
        <v>0</v>
      </c>
    </row>
    <row r="51" spans="1:5" s="17" customFormat="1" ht="11.25" customHeight="1" x14ac:dyDescent="0.2">
      <c r="A51" s="78" t="s">
        <v>926</v>
      </c>
      <c r="B51" s="79" t="s">
        <v>929</v>
      </c>
      <c r="C51" s="80">
        <f>ROZPOČET!G517</f>
        <v>0</v>
      </c>
      <c r="D51" s="80">
        <f>ROZPOČET!I517</f>
        <v>0</v>
      </c>
      <c r="E51" s="81">
        <f t="shared" si="2"/>
        <v>0</v>
      </c>
    </row>
    <row r="52" spans="1:5" s="17" customFormat="1" ht="11.25" customHeight="1" thickBot="1" x14ac:dyDescent="0.25">
      <c r="A52" s="82"/>
      <c r="B52" s="83" t="s">
        <v>851</v>
      </c>
      <c r="C52" s="84">
        <f>SUM(C48:C51)</f>
        <v>0</v>
      </c>
      <c r="D52" s="84">
        <f>SUM(D48:D51)</f>
        <v>0</v>
      </c>
      <c r="E52" s="85">
        <f>SUM(E48:E51)</f>
        <v>0</v>
      </c>
    </row>
    <row r="53" spans="1:5" s="1" customFormat="1" ht="10.5" customHeight="1" thickBot="1" x14ac:dyDescent="0.25"/>
    <row r="54" spans="1:5" s="17" customFormat="1" ht="12" customHeight="1" thickBot="1" x14ac:dyDescent="0.25">
      <c r="A54" s="86"/>
      <c r="B54" s="87" t="s">
        <v>852</v>
      </c>
      <c r="C54" s="67">
        <f>C22+C40+C45+C52</f>
        <v>0</v>
      </c>
      <c r="D54" s="67">
        <f>D22+D40+D45+D52</f>
        <v>0</v>
      </c>
      <c r="E54" s="88">
        <f>E22+E40+E45+E52</f>
        <v>0</v>
      </c>
    </row>
    <row r="55" spans="1:5" ht="13.5" thickBot="1" x14ac:dyDescent="0.25"/>
    <row r="56" spans="1:5" ht="13.5" thickBot="1" x14ac:dyDescent="0.25">
      <c r="A56" s="63"/>
      <c r="B56" s="66" t="s">
        <v>853</v>
      </c>
      <c r="C56" s="65"/>
      <c r="D56" s="65"/>
      <c r="E56" s="88">
        <f>'KRYCÍ LIST'!C22</f>
        <v>0</v>
      </c>
    </row>
  </sheetData>
  <sheetProtection algorithmName="SHA-512" hashValue="qoCu8am+G5xIw2fAvqtaegKRnMDoDRw/Yuhv0FpUBdb7zcH9OGu82gS2N/ApQ0tUUyn6hcWSQbpyJN47BkHLkA==" saltValue="KnASKtJMEOcKZ9zK36mrDA==" spinCount="100000" sheet="1" objects="1" scenarios="1" selectLockedCells="1"/>
  <mergeCells count="4">
    <mergeCell ref="A4:E4"/>
    <mergeCell ref="A6:A7"/>
    <mergeCell ref="B6:B7"/>
    <mergeCell ref="C6:E6"/>
  </mergeCells>
  <printOptions horizontalCentered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opLeftCell="A491" zoomScaleNormal="100" workbookViewId="0">
      <selection activeCell="F516" sqref="F516"/>
    </sheetView>
  </sheetViews>
  <sheetFormatPr defaultRowHeight="12.75" x14ac:dyDescent="0.2"/>
  <cols>
    <col min="1" max="1" width="3.7109375" customWidth="1"/>
    <col min="2" max="2" width="11" customWidth="1"/>
    <col min="3" max="3" width="43.42578125" customWidth="1"/>
    <col min="4" max="4" width="4.42578125" customWidth="1"/>
    <col min="5" max="5" width="8.7109375" customWidth="1"/>
    <col min="6" max="9" width="10.5703125" customWidth="1"/>
  </cols>
  <sheetData>
    <row r="1" spans="1:9" s="2" customFormat="1" ht="9.75" customHeight="1" x14ac:dyDescent="0.2">
      <c r="A1" s="2" t="s">
        <v>0</v>
      </c>
      <c r="H1" s="151" t="s">
        <v>931</v>
      </c>
      <c r="I1" s="151"/>
    </row>
    <row r="2" spans="1:9" s="2" customFormat="1" ht="9.75" customHeight="1" x14ac:dyDescent="0.2">
      <c r="A2" s="2" t="s">
        <v>1</v>
      </c>
      <c r="H2" s="151" t="s">
        <v>930</v>
      </c>
      <c r="I2" s="151"/>
    </row>
    <row r="3" spans="1:9" s="1" customFormat="1" ht="9.75" customHeight="1" x14ac:dyDescent="0.2"/>
    <row r="4" spans="1:9" ht="12.75" customHeight="1" x14ac:dyDescent="0.2">
      <c r="A4" s="470" t="s">
        <v>2</v>
      </c>
      <c r="B4" s="459"/>
      <c r="C4" s="459"/>
      <c r="D4" s="459"/>
      <c r="E4" s="459"/>
      <c r="F4" s="459"/>
      <c r="G4" s="459"/>
      <c r="H4" s="459"/>
      <c r="I4" s="459"/>
    </row>
    <row r="5" spans="1:9" s="1" customFormat="1" ht="10.5" customHeight="1" thickBot="1" x14ac:dyDescent="0.25"/>
    <row r="6" spans="1:9" s="1" customFormat="1" ht="10.5" customHeight="1" thickTop="1" x14ac:dyDescent="0.2">
      <c r="A6" s="4" t="s">
        <v>3</v>
      </c>
      <c r="B6" s="471" t="s">
        <v>7</v>
      </c>
      <c r="C6" s="471" t="s">
        <v>9</v>
      </c>
      <c r="D6" s="471" t="s">
        <v>11</v>
      </c>
      <c r="E6" s="471" t="s">
        <v>13</v>
      </c>
      <c r="F6" s="473" t="s">
        <v>15</v>
      </c>
      <c r="G6" s="474"/>
      <c r="H6" s="474"/>
      <c r="I6" s="475"/>
    </row>
    <row r="7" spans="1:9" s="1" customFormat="1" ht="9.75" customHeight="1" x14ac:dyDescent="0.2">
      <c r="A7" s="5" t="s">
        <v>4</v>
      </c>
      <c r="B7" s="472"/>
      <c r="C7" s="472"/>
      <c r="D7" s="472"/>
      <c r="E7" s="472"/>
      <c r="F7" s="476" t="s">
        <v>16</v>
      </c>
      <c r="G7" s="477"/>
      <c r="H7" s="478" t="s">
        <v>21</v>
      </c>
      <c r="I7" s="479"/>
    </row>
    <row r="8" spans="1:9" s="1" customFormat="1" ht="9.75" customHeight="1" x14ac:dyDescent="0.2">
      <c r="A8" s="5" t="s">
        <v>5</v>
      </c>
      <c r="B8" s="472"/>
      <c r="C8" s="472"/>
      <c r="D8" s="472"/>
      <c r="E8" s="472"/>
      <c r="F8" s="9" t="s">
        <v>17</v>
      </c>
      <c r="G8" s="11" t="s">
        <v>19</v>
      </c>
      <c r="H8" s="13" t="s">
        <v>17</v>
      </c>
      <c r="I8" s="15" t="s">
        <v>19</v>
      </c>
    </row>
    <row r="9" spans="1:9" s="1" customFormat="1" ht="10.5" customHeight="1" thickBot="1" x14ac:dyDescent="0.25">
      <c r="A9" s="6" t="s">
        <v>6</v>
      </c>
      <c r="B9" s="7" t="s">
        <v>8</v>
      </c>
      <c r="C9" s="7" t="s">
        <v>10</v>
      </c>
      <c r="D9" s="7" t="s">
        <v>12</v>
      </c>
      <c r="E9" s="7" t="s">
        <v>14</v>
      </c>
      <c r="F9" s="10" t="s">
        <v>18</v>
      </c>
      <c r="G9" s="12" t="s">
        <v>20</v>
      </c>
      <c r="H9" s="14" t="s">
        <v>22</v>
      </c>
      <c r="I9" s="16" t="s">
        <v>23</v>
      </c>
    </row>
    <row r="10" spans="1:9" s="18" customFormat="1" ht="12" customHeight="1" thickTop="1" x14ac:dyDescent="0.2">
      <c r="A10" s="20"/>
      <c r="B10" s="19"/>
      <c r="C10" s="21" t="s">
        <v>24</v>
      </c>
      <c r="D10" s="19"/>
      <c r="E10" s="19"/>
      <c r="F10" s="22"/>
      <c r="G10" s="23"/>
      <c r="H10" s="24"/>
      <c r="I10" s="25"/>
    </row>
    <row r="11" spans="1:9" s="18" customFormat="1" ht="11.25" customHeight="1" x14ac:dyDescent="0.2">
      <c r="A11" s="27"/>
      <c r="B11" s="28" t="s">
        <v>25</v>
      </c>
      <c r="C11" s="29" t="s">
        <v>26</v>
      </c>
      <c r="D11" s="26"/>
      <c r="E11" s="26"/>
      <c r="F11" s="30"/>
      <c r="G11" s="31"/>
      <c r="H11" s="32"/>
      <c r="I11" s="33"/>
    </row>
    <row r="12" spans="1:9" s="1" customFormat="1" ht="9.75" x14ac:dyDescent="0.2">
      <c r="A12" s="34">
        <v>1</v>
      </c>
      <c r="B12" s="35" t="s">
        <v>27</v>
      </c>
      <c r="C12" s="36" t="s">
        <v>28</v>
      </c>
      <c r="D12" s="37" t="s">
        <v>29</v>
      </c>
      <c r="E12" s="38">
        <v>16.574999999999999</v>
      </c>
      <c r="F12" s="116">
        <v>0</v>
      </c>
      <c r="G12" s="117">
        <f>E12*F12</f>
        <v>0</v>
      </c>
      <c r="H12" s="118">
        <v>0</v>
      </c>
      <c r="I12" s="42">
        <f>E12*H12</f>
        <v>0</v>
      </c>
    </row>
    <row r="13" spans="1:9" s="1" customFormat="1" ht="9.75" customHeight="1" x14ac:dyDescent="0.2">
      <c r="A13" s="8"/>
      <c r="B13" s="43" t="s">
        <v>30</v>
      </c>
      <c r="C13" s="467" t="s">
        <v>31</v>
      </c>
      <c r="D13" s="468"/>
      <c r="E13" s="468"/>
      <c r="F13" s="468"/>
      <c r="G13" s="468"/>
      <c r="H13" s="468"/>
      <c r="I13" s="469"/>
    </row>
    <row r="14" spans="1:9" s="1" customFormat="1" ht="9.75" x14ac:dyDescent="0.2">
      <c r="A14" s="34">
        <f>A12+1</f>
        <v>2</v>
      </c>
      <c r="B14" s="35" t="s">
        <v>32</v>
      </c>
      <c r="C14" s="36" t="s">
        <v>33</v>
      </c>
      <c r="D14" s="37" t="s">
        <v>29</v>
      </c>
      <c r="E14" s="38">
        <v>9.375</v>
      </c>
      <c r="F14" s="116">
        <v>0</v>
      </c>
      <c r="G14" s="117">
        <f>E14*F14</f>
        <v>0</v>
      </c>
      <c r="H14" s="118">
        <v>0</v>
      </c>
      <c r="I14" s="42">
        <f>E14*H14</f>
        <v>0</v>
      </c>
    </row>
    <row r="15" spans="1:9" s="1" customFormat="1" ht="9.75" customHeight="1" x14ac:dyDescent="0.2">
      <c r="A15" s="8"/>
      <c r="B15" s="43" t="s">
        <v>30</v>
      </c>
      <c r="C15" s="467" t="s">
        <v>34</v>
      </c>
      <c r="D15" s="468"/>
      <c r="E15" s="468"/>
      <c r="F15" s="468"/>
      <c r="G15" s="468"/>
      <c r="H15" s="468"/>
      <c r="I15" s="469"/>
    </row>
    <row r="16" spans="1:9" s="1" customFormat="1" ht="9.75" x14ac:dyDescent="0.2">
      <c r="A16" s="34">
        <f>A14+1</f>
        <v>3</v>
      </c>
      <c r="B16" s="35" t="s">
        <v>35</v>
      </c>
      <c r="C16" s="36" t="s">
        <v>36</v>
      </c>
      <c r="D16" s="37" t="s">
        <v>29</v>
      </c>
      <c r="E16" s="38">
        <v>2.25</v>
      </c>
      <c r="F16" s="116">
        <v>0</v>
      </c>
      <c r="G16" s="117">
        <f>E16*F16</f>
        <v>0</v>
      </c>
      <c r="H16" s="118">
        <v>0</v>
      </c>
      <c r="I16" s="42">
        <f>E16*H16</f>
        <v>0</v>
      </c>
    </row>
    <row r="17" spans="1:9" s="1" customFormat="1" ht="9.75" customHeight="1" x14ac:dyDescent="0.2">
      <c r="A17" s="8"/>
      <c r="B17" s="43" t="s">
        <v>30</v>
      </c>
      <c r="C17" s="467" t="s">
        <v>37</v>
      </c>
      <c r="D17" s="468"/>
      <c r="E17" s="468"/>
      <c r="F17" s="468"/>
      <c r="G17" s="468"/>
      <c r="H17" s="468"/>
      <c r="I17" s="469"/>
    </row>
    <row r="18" spans="1:9" s="1" customFormat="1" ht="9.75" x14ac:dyDescent="0.2">
      <c r="A18" s="34">
        <f>A16+1</f>
        <v>4</v>
      </c>
      <c r="B18" s="35" t="s">
        <v>38</v>
      </c>
      <c r="C18" s="36" t="s">
        <v>39</v>
      </c>
      <c r="D18" s="37" t="s">
        <v>29</v>
      </c>
      <c r="E18" s="38">
        <v>14.324999999999999</v>
      </c>
      <c r="F18" s="116">
        <v>0</v>
      </c>
      <c r="G18" s="117">
        <f>E18*F18</f>
        <v>0</v>
      </c>
      <c r="H18" s="118">
        <v>0</v>
      </c>
      <c r="I18" s="42">
        <f>E18*H18</f>
        <v>0</v>
      </c>
    </row>
    <row r="19" spans="1:9" s="1" customFormat="1" ht="9.75" customHeight="1" x14ac:dyDescent="0.2">
      <c r="A19" s="8"/>
      <c r="B19" s="43" t="s">
        <v>30</v>
      </c>
      <c r="C19" s="467" t="s">
        <v>40</v>
      </c>
      <c r="D19" s="468"/>
      <c r="E19" s="468"/>
      <c r="F19" s="468"/>
      <c r="G19" s="468"/>
      <c r="H19" s="468"/>
      <c r="I19" s="469"/>
    </row>
    <row r="20" spans="1:9" s="1" customFormat="1" ht="9.75" x14ac:dyDescent="0.2">
      <c r="A20" s="34">
        <f>A18+1</f>
        <v>5</v>
      </c>
      <c r="B20" s="35" t="s">
        <v>41</v>
      </c>
      <c r="C20" s="36" t="s">
        <v>42</v>
      </c>
      <c r="D20" s="37" t="s">
        <v>29</v>
      </c>
      <c r="E20" s="38">
        <v>143.25</v>
      </c>
      <c r="F20" s="116">
        <v>0</v>
      </c>
      <c r="G20" s="117">
        <f>E20*F20</f>
        <v>0</v>
      </c>
      <c r="H20" s="118">
        <v>0</v>
      </c>
      <c r="I20" s="42">
        <f>E20*H20</f>
        <v>0</v>
      </c>
    </row>
    <row r="21" spans="1:9" s="1" customFormat="1" ht="9.75" customHeight="1" x14ac:dyDescent="0.2">
      <c r="A21" s="8"/>
      <c r="B21" s="43" t="s">
        <v>30</v>
      </c>
      <c r="C21" s="467" t="s">
        <v>43</v>
      </c>
      <c r="D21" s="468"/>
      <c r="E21" s="468"/>
      <c r="F21" s="468"/>
      <c r="G21" s="468"/>
      <c r="H21" s="468"/>
      <c r="I21" s="469"/>
    </row>
    <row r="22" spans="1:9" s="1" customFormat="1" ht="9.75" x14ac:dyDescent="0.2">
      <c r="A22" s="34">
        <f>A20+1</f>
        <v>6</v>
      </c>
      <c r="B22" s="35" t="s">
        <v>44</v>
      </c>
      <c r="C22" s="36" t="s">
        <v>45</v>
      </c>
      <c r="D22" s="37" t="s">
        <v>29</v>
      </c>
      <c r="E22" s="38">
        <v>14.324999999999999</v>
      </c>
      <c r="F22" s="116">
        <v>0</v>
      </c>
      <c r="G22" s="117">
        <f t="shared" ref="G22:G23" si="0">E22*F22</f>
        <v>0</v>
      </c>
      <c r="H22" s="118">
        <v>0</v>
      </c>
      <c r="I22" s="42">
        <f t="shared" ref="I22:I23" si="1">E22*H22</f>
        <v>0</v>
      </c>
    </row>
    <row r="23" spans="1:9" s="1" customFormat="1" ht="9.75" x14ac:dyDescent="0.2">
      <c r="A23" s="34">
        <f>A22+1</f>
        <v>7</v>
      </c>
      <c r="B23" s="35" t="s">
        <v>46</v>
      </c>
      <c r="C23" s="36" t="s">
        <v>47</v>
      </c>
      <c r="D23" s="37" t="s">
        <v>48</v>
      </c>
      <c r="E23" s="44">
        <v>25.900000000000002</v>
      </c>
      <c r="F23" s="116">
        <v>0</v>
      </c>
      <c r="G23" s="117">
        <f t="shared" si="0"/>
        <v>0</v>
      </c>
      <c r="H23" s="118">
        <v>0</v>
      </c>
      <c r="I23" s="42">
        <f t="shared" si="1"/>
        <v>0</v>
      </c>
    </row>
    <row r="24" spans="1:9" s="1" customFormat="1" ht="9.75" customHeight="1" x14ac:dyDescent="0.2">
      <c r="A24" s="8"/>
      <c r="B24" s="43" t="s">
        <v>30</v>
      </c>
      <c r="C24" s="467" t="s">
        <v>49</v>
      </c>
      <c r="D24" s="468"/>
      <c r="E24" s="468"/>
      <c r="F24" s="468"/>
      <c r="G24" s="468"/>
      <c r="H24" s="468"/>
      <c r="I24" s="469"/>
    </row>
    <row r="25" spans="1:9" s="1" customFormat="1" ht="9.75" x14ac:dyDescent="0.2">
      <c r="A25" s="34">
        <f>A23+1</f>
        <v>8</v>
      </c>
      <c r="B25" s="35" t="s">
        <v>50</v>
      </c>
      <c r="C25" s="36" t="s">
        <v>51</v>
      </c>
      <c r="D25" s="37" t="s">
        <v>48</v>
      </c>
      <c r="E25" s="41">
        <v>25.9</v>
      </c>
      <c r="F25" s="116">
        <v>0</v>
      </c>
      <c r="G25" s="117">
        <f t="shared" ref="G25:G26" si="2">E25*F25</f>
        <v>0</v>
      </c>
      <c r="H25" s="118">
        <v>0</v>
      </c>
      <c r="I25" s="42">
        <f t="shared" ref="I25:I26" si="3">E25*H25</f>
        <v>0</v>
      </c>
    </row>
    <row r="26" spans="1:9" s="1" customFormat="1" ht="9.75" x14ac:dyDescent="0.2">
      <c r="A26" s="34">
        <f>A25+1</f>
        <v>9</v>
      </c>
      <c r="B26" s="35" t="s">
        <v>52</v>
      </c>
      <c r="C26" s="36" t="s">
        <v>53</v>
      </c>
      <c r="D26" s="37" t="s">
        <v>48</v>
      </c>
      <c r="E26" s="44">
        <v>24</v>
      </c>
      <c r="F26" s="116">
        <v>0</v>
      </c>
      <c r="G26" s="117">
        <f t="shared" si="2"/>
        <v>0</v>
      </c>
      <c r="H26" s="118">
        <v>0</v>
      </c>
      <c r="I26" s="42">
        <f t="shared" si="3"/>
        <v>0</v>
      </c>
    </row>
    <row r="27" spans="1:9" s="1" customFormat="1" ht="9.75" customHeight="1" x14ac:dyDescent="0.2">
      <c r="A27" s="8"/>
      <c r="B27" s="43" t="s">
        <v>30</v>
      </c>
      <c r="C27" s="467" t="s">
        <v>54</v>
      </c>
      <c r="D27" s="468"/>
      <c r="E27" s="468"/>
      <c r="F27" s="468"/>
      <c r="G27" s="468"/>
      <c r="H27" s="468"/>
      <c r="I27" s="469"/>
    </row>
    <row r="28" spans="1:9" s="1" customFormat="1" ht="9.75" x14ac:dyDescent="0.2">
      <c r="A28" s="34">
        <f>A26+1</f>
        <v>10</v>
      </c>
      <c r="B28" s="35" t="s">
        <v>55</v>
      </c>
      <c r="C28" s="36" t="s">
        <v>56</v>
      </c>
      <c r="D28" s="37" t="s">
        <v>48</v>
      </c>
      <c r="E28" s="45">
        <v>24</v>
      </c>
      <c r="F28" s="116">
        <v>0</v>
      </c>
      <c r="G28" s="117">
        <f t="shared" ref="G28:G29" si="4">E28*F28</f>
        <v>0</v>
      </c>
      <c r="H28" s="118">
        <v>0</v>
      </c>
      <c r="I28" s="42">
        <f t="shared" ref="I28:I29" si="5">E28*H28</f>
        <v>0</v>
      </c>
    </row>
    <row r="29" spans="1:9" s="1" customFormat="1" ht="9.75" x14ac:dyDescent="0.2">
      <c r="A29" s="34">
        <f>A28+1</f>
        <v>11</v>
      </c>
      <c r="B29" s="35" t="s">
        <v>57</v>
      </c>
      <c r="C29" s="36" t="s">
        <v>58</v>
      </c>
      <c r="D29" s="37" t="s">
        <v>29</v>
      </c>
      <c r="E29" s="38">
        <v>10</v>
      </c>
      <c r="F29" s="116">
        <v>0</v>
      </c>
      <c r="G29" s="117">
        <f t="shared" si="4"/>
        <v>0</v>
      </c>
      <c r="H29" s="118">
        <v>0</v>
      </c>
      <c r="I29" s="42">
        <f t="shared" si="5"/>
        <v>0</v>
      </c>
    </row>
    <row r="30" spans="1:9" s="1" customFormat="1" ht="9.75" customHeight="1" x14ac:dyDescent="0.2">
      <c r="A30" s="8"/>
      <c r="B30" s="43" t="s">
        <v>30</v>
      </c>
      <c r="C30" s="467" t="s">
        <v>59</v>
      </c>
      <c r="D30" s="468"/>
      <c r="E30" s="468"/>
      <c r="F30" s="468"/>
      <c r="G30" s="468"/>
      <c r="H30" s="468"/>
      <c r="I30" s="469"/>
    </row>
    <row r="31" spans="1:9" s="1" customFormat="1" ht="9.75" x14ac:dyDescent="0.2">
      <c r="A31" s="34">
        <f>A29+1</f>
        <v>12</v>
      </c>
      <c r="B31" s="35" t="s">
        <v>60</v>
      </c>
      <c r="C31" s="36" t="s">
        <v>61</v>
      </c>
      <c r="D31" s="37" t="s">
        <v>29</v>
      </c>
      <c r="E31" s="38">
        <v>2.5</v>
      </c>
      <c r="F31" s="116">
        <v>0</v>
      </c>
      <c r="G31" s="117">
        <f>E31*F31</f>
        <v>0</v>
      </c>
      <c r="H31" s="118">
        <v>0</v>
      </c>
      <c r="I31" s="42">
        <f>E31*H31</f>
        <v>0</v>
      </c>
    </row>
    <row r="32" spans="1:9" s="1" customFormat="1" ht="9.75" customHeight="1" x14ac:dyDescent="0.2">
      <c r="A32" s="8"/>
      <c r="B32" s="43" t="s">
        <v>30</v>
      </c>
      <c r="C32" s="467" t="s">
        <v>62</v>
      </c>
      <c r="D32" s="468"/>
      <c r="E32" s="468"/>
      <c r="F32" s="468"/>
      <c r="G32" s="468"/>
      <c r="H32" s="468"/>
      <c r="I32" s="469"/>
    </row>
    <row r="33" spans="1:9" s="1" customFormat="1" ht="9.75" x14ac:dyDescent="0.2">
      <c r="A33" s="34">
        <f>A31+1</f>
        <v>13</v>
      </c>
      <c r="B33" s="35" t="s">
        <v>63</v>
      </c>
      <c r="C33" s="36" t="s">
        <v>64</v>
      </c>
      <c r="D33" s="37" t="s">
        <v>29</v>
      </c>
      <c r="E33" s="45">
        <v>10</v>
      </c>
      <c r="F33" s="116">
        <v>0</v>
      </c>
      <c r="G33" s="117">
        <f>E33*F33</f>
        <v>0</v>
      </c>
      <c r="H33" s="118">
        <v>0</v>
      </c>
      <c r="I33" s="42">
        <f>E33*H33</f>
        <v>0</v>
      </c>
    </row>
    <row r="34" spans="1:9" s="18" customFormat="1" ht="11.25" customHeight="1" x14ac:dyDescent="0.2">
      <c r="A34" s="54"/>
      <c r="B34" s="55">
        <v>1</v>
      </c>
      <c r="C34" s="56" t="s">
        <v>65</v>
      </c>
      <c r="D34" s="57"/>
      <c r="E34" s="57"/>
      <c r="F34" s="58"/>
      <c r="G34" s="59">
        <f>SUM(G12:G33)</f>
        <v>0</v>
      </c>
      <c r="H34" s="60"/>
      <c r="I34" s="61">
        <f>SUM(I12:I33)</f>
        <v>0</v>
      </c>
    </row>
    <row r="35" spans="1:9" s="18" customFormat="1" ht="11.25" customHeight="1" x14ac:dyDescent="0.2">
      <c r="A35" s="27"/>
      <c r="B35" s="28" t="s">
        <v>66</v>
      </c>
      <c r="C35" s="29" t="s">
        <v>67</v>
      </c>
      <c r="D35" s="26"/>
      <c r="E35" s="26"/>
      <c r="F35" s="30"/>
      <c r="G35" s="31"/>
      <c r="H35" s="32"/>
      <c r="I35" s="33"/>
    </row>
    <row r="36" spans="1:9" s="1" customFormat="1" ht="9.75" x14ac:dyDescent="0.2">
      <c r="A36" s="34">
        <f>A33+1</f>
        <v>14</v>
      </c>
      <c r="B36" s="35" t="s">
        <v>68</v>
      </c>
      <c r="C36" s="36" t="s">
        <v>69</v>
      </c>
      <c r="D36" s="37" t="s">
        <v>29</v>
      </c>
      <c r="E36" s="38">
        <v>2.2749999999999999</v>
      </c>
      <c r="F36" s="116">
        <v>0</v>
      </c>
      <c r="G36" s="117">
        <f>E36*F36</f>
        <v>0</v>
      </c>
      <c r="H36" s="118">
        <v>0</v>
      </c>
      <c r="I36" s="42">
        <f>E36*H36</f>
        <v>0</v>
      </c>
    </row>
    <row r="37" spans="1:9" s="1" customFormat="1" ht="9.75" customHeight="1" x14ac:dyDescent="0.2">
      <c r="A37" s="8"/>
      <c r="B37" s="43" t="s">
        <v>30</v>
      </c>
      <c r="C37" s="467" t="s">
        <v>70</v>
      </c>
      <c r="D37" s="468"/>
      <c r="E37" s="468"/>
      <c r="F37" s="468"/>
      <c r="G37" s="468"/>
      <c r="H37" s="468"/>
      <c r="I37" s="469"/>
    </row>
    <row r="38" spans="1:9" s="1" customFormat="1" ht="9.75" x14ac:dyDescent="0.2">
      <c r="A38" s="34">
        <f>A36+1</f>
        <v>15</v>
      </c>
      <c r="B38" s="35" t="s">
        <v>71</v>
      </c>
      <c r="C38" s="36" t="s">
        <v>72</v>
      </c>
      <c r="D38" s="37" t="s">
        <v>29</v>
      </c>
      <c r="E38" s="38">
        <v>9.1</v>
      </c>
      <c r="F38" s="116">
        <v>0</v>
      </c>
      <c r="G38" s="117">
        <f>E38*F38</f>
        <v>0</v>
      </c>
      <c r="H38" s="118">
        <v>0</v>
      </c>
      <c r="I38" s="42">
        <f>E38*H38</f>
        <v>0</v>
      </c>
    </row>
    <row r="39" spans="1:9" s="1" customFormat="1" ht="9.75" customHeight="1" x14ac:dyDescent="0.2">
      <c r="A39" s="8"/>
      <c r="B39" s="43" t="s">
        <v>30</v>
      </c>
      <c r="C39" s="467" t="s">
        <v>73</v>
      </c>
      <c r="D39" s="468"/>
      <c r="E39" s="468"/>
      <c r="F39" s="468"/>
      <c r="G39" s="468"/>
      <c r="H39" s="468"/>
      <c r="I39" s="469"/>
    </row>
    <row r="40" spans="1:9" s="1" customFormat="1" ht="9.75" x14ac:dyDescent="0.2">
      <c r="A40" s="34">
        <f>A38+1</f>
        <v>16</v>
      </c>
      <c r="B40" s="35" t="s">
        <v>74</v>
      </c>
      <c r="C40" s="36" t="s">
        <v>75</v>
      </c>
      <c r="D40" s="37" t="s">
        <v>48</v>
      </c>
      <c r="E40" s="44">
        <v>10.72</v>
      </c>
      <c r="F40" s="116">
        <v>0</v>
      </c>
      <c r="G40" s="117">
        <f>E40*F40</f>
        <v>0</v>
      </c>
      <c r="H40" s="118">
        <v>0</v>
      </c>
      <c r="I40" s="42">
        <f>E40*H40</f>
        <v>0</v>
      </c>
    </row>
    <row r="41" spans="1:9" s="1" customFormat="1" ht="9.75" customHeight="1" x14ac:dyDescent="0.2">
      <c r="A41" s="8"/>
      <c r="B41" s="43" t="s">
        <v>30</v>
      </c>
      <c r="C41" s="467" t="s">
        <v>76</v>
      </c>
      <c r="D41" s="468"/>
      <c r="E41" s="468"/>
      <c r="F41" s="468"/>
      <c r="G41" s="468"/>
      <c r="H41" s="468"/>
      <c r="I41" s="469"/>
    </row>
    <row r="42" spans="1:9" s="1" customFormat="1" ht="9.75" x14ac:dyDescent="0.2">
      <c r="A42" s="34">
        <f>A40+1</f>
        <v>17</v>
      </c>
      <c r="B42" s="35" t="s">
        <v>77</v>
      </c>
      <c r="C42" s="36" t="s">
        <v>78</v>
      </c>
      <c r="D42" s="37" t="s">
        <v>48</v>
      </c>
      <c r="E42" s="44">
        <v>10.72</v>
      </c>
      <c r="F42" s="116">
        <v>0</v>
      </c>
      <c r="G42" s="117">
        <f t="shared" ref="G42:G43" si="6">E42*F42</f>
        <v>0</v>
      </c>
      <c r="H42" s="118">
        <v>0</v>
      </c>
      <c r="I42" s="42">
        <f t="shared" ref="I42:I43" si="7">E42*H42</f>
        <v>0</v>
      </c>
    </row>
    <row r="43" spans="1:9" s="1" customFormat="1" ht="9.75" x14ac:dyDescent="0.2">
      <c r="A43" s="34">
        <f>A42+1</f>
        <v>18</v>
      </c>
      <c r="B43" s="35" t="s">
        <v>79</v>
      </c>
      <c r="C43" s="36" t="s">
        <v>80</v>
      </c>
      <c r="D43" s="37" t="s">
        <v>81</v>
      </c>
      <c r="E43" s="38">
        <v>0.91</v>
      </c>
      <c r="F43" s="116">
        <v>0</v>
      </c>
      <c r="G43" s="117">
        <f t="shared" si="6"/>
        <v>0</v>
      </c>
      <c r="H43" s="118">
        <v>0</v>
      </c>
      <c r="I43" s="42">
        <f t="shared" si="7"/>
        <v>0</v>
      </c>
    </row>
    <row r="44" spans="1:9" s="1" customFormat="1" ht="9.75" customHeight="1" x14ac:dyDescent="0.2">
      <c r="A44" s="8"/>
      <c r="B44" s="43" t="s">
        <v>30</v>
      </c>
      <c r="C44" s="467" t="s">
        <v>82</v>
      </c>
      <c r="D44" s="468"/>
      <c r="E44" s="468"/>
      <c r="F44" s="468"/>
      <c r="G44" s="468"/>
      <c r="H44" s="468"/>
      <c r="I44" s="469"/>
    </row>
    <row r="45" spans="1:9" s="18" customFormat="1" ht="11.25" customHeight="1" x14ac:dyDescent="0.2">
      <c r="A45" s="54"/>
      <c r="B45" s="55">
        <v>2</v>
      </c>
      <c r="C45" s="56" t="s">
        <v>83</v>
      </c>
      <c r="D45" s="57"/>
      <c r="E45" s="57"/>
      <c r="F45" s="58"/>
      <c r="G45" s="59">
        <f>SUM(G36:G44)</f>
        <v>0</v>
      </c>
      <c r="H45" s="60"/>
      <c r="I45" s="61">
        <f>SUM(I36:I44)</f>
        <v>0</v>
      </c>
    </row>
    <row r="46" spans="1:9" s="18" customFormat="1" ht="11.25" customHeight="1" x14ac:dyDescent="0.2">
      <c r="A46" s="27"/>
      <c r="B46" s="28" t="s">
        <v>84</v>
      </c>
      <c r="C46" s="29" t="s">
        <v>85</v>
      </c>
      <c r="D46" s="26"/>
      <c r="E46" s="26"/>
      <c r="F46" s="30"/>
      <c r="G46" s="31"/>
      <c r="H46" s="32"/>
      <c r="I46" s="33"/>
    </row>
    <row r="47" spans="1:9" s="1" customFormat="1" ht="9.75" x14ac:dyDescent="0.2">
      <c r="A47" s="34">
        <f>A43+1</f>
        <v>19</v>
      </c>
      <c r="B47" s="35" t="s">
        <v>86</v>
      </c>
      <c r="C47" s="36" t="s">
        <v>87</v>
      </c>
      <c r="D47" s="37" t="s">
        <v>29</v>
      </c>
      <c r="E47" s="38">
        <v>13.6875</v>
      </c>
      <c r="F47" s="116">
        <v>0</v>
      </c>
      <c r="G47" s="117">
        <f>E47*F47</f>
        <v>0</v>
      </c>
      <c r="H47" s="118">
        <v>0</v>
      </c>
      <c r="I47" s="42">
        <f>E47*H47</f>
        <v>0</v>
      </c>
    </row>
    <row r="48" spans="1:9" s="1" customFormat="1" ht="9.75" customHeight="1" x14ac:dyDescent="0.2">
      <c r="A48" s="8"/>
      <c r="B48" s="43" t="s">
        <v>30</v>
      </c>
      <c r="C48" s="467" t="s">
        <v>88</v>
      </c>
      <c r="D48" s="468"/>
      <c r="E48" s="468"/>
      <c r="F48" s="468"/>
      <c r="G48" s="468"/>
      <c r="H48" s="468"/>
      <c r="I48" s="469"/>
    </row>
    <row r="49" spans="1:9" s="1" customFormat="1" ht="9.75" x14ac:dyDescent="0.2">
      <c r="A49" s="34">
        <f>A47+1</f>
        <v>20</v>
      </c>
      <c r="B49" s="35" t="s">
        <v>89</v>
      </c>
      <c r="C49" s="36" t="s">
        <v>90</v>
      </c>
      <c r="D49" s="37" t="s">
        <v>48</v>
      </c>
      <c r="E49" s="44">
        <v>109.5</v>
      </c>
      <c r="F49" s="116">
        <v>0</v>
      </c>
      <c r="G49" s="117">
        <f>E49*F49</f>
        <v>0</v>
      </c>
      <c r="H49" s="118">
        <v>0</v>
      </c>
      <c r="I49" s="42">
        <f>E49*H49</f>
        <v>0</v>
      </c>
    </row>
    <row r="50" spans="1:9" s="1" customFormat="1" ht="9.75" customHeight="1" x14ac:dyDescent="0.2">
      <c r="A50" s="8"/>
      <c r="B50" s="43" t="s">
        <v>30</v>
      </c>
      <c r="C50" s="467" t="s">
        <v>91</v>
      </c>
      <c r="D50" s="468"/>
      <c r="E50" s="468"/>
      <c r="F50" s="468"/>
      <c r="G50" s="468"/>
      <c r="H50" s="468"/>
      <c r="I50" s="469"/>
    </row>
    <row r="51" spans="1:9" s="1" customFormat="1" ht="9.75" x14ac:dyDescent="0.2">
      <c r="A51" s="34">
        <f>A49+1</f>
        <v>21</v>
      </c>
      <c r="B51" s="35" t="s">
        <v>92</v>
      </c>
      <c r="C51" s="36" t="s">
        <v>93</v>
      </c>
      <c r="D51" s="37" t="s">
        <v>48</v>
      </c>
      <c r="E51" s="41">
        <v>109.5</v>
      </c>
      <c r="F51" s="116">
        <v>0</v>
      </c>
      <c r="G51" s="117">
        <f t="shared" ref="G51:G52" si="8">E51*F51</f>
        <v>0</v>
      </c>
      <c r="H51" s="118">
        <v>0</v>
      </c>
      <c r="I51" s="42">
        <f t="shared" ref="I51:I52" si="9">E51*H51</f>
        <v>0</v>
      </c>
    </row>
    <row r="52" spans="1:9" s="1" customFormat="1" ht="9.75" x14ac:dyDescent="0.2">
      <c r="A52" s="34">
        <f>A51+1</f>
        <v>22</v>
      </c>
      <c r="B52" s="35" t="s">
        <v>94</v>
      </c>
      <c r="C52" s="36" t="s">
        <v>95</v>
      </c>
      <c r="D52" s="37" t="s">
        <v>81</v>
      </c>
      <c r="E52" s="38">
        <v>1.64256</v>
      </c>
      <c r="F52" s="116">
        <v>0</v>
      </c>
      <c r="G52" s="117">
        <f t="shared" si="8"/>
        <v>0</v>
      </c>
      <c r="H52" s="118">
        <v>0</v>
      </c>
      <c r="I52" s="42">
        <f t="shared" si="9"/>
        <v>0</v>
      </c>
    </row>
    <row r="53" spans="1:9" s="1" customFormat="1" ht="9.75" customHeight="1" x14ac:dyDescent="0.2">
      <c r="A53" s="8"/>
      <c r="B53" s="43" t="s">
        <v>30</v>
      </c>
      <c r="C53" s="467" t="s">
        <v>96</v>
      </c>
      <c r="D53" s="468"/>
      <c r="E53" s="468"/>
      <c r="F53" s="468"/>
      <c r="G53" s="468"/>
      <c r="H53" s="468"/>
      <c r="I53" s="469"/>
    </row>
    <row r="54" spans="1:9" s="1" customFormat="1" ht="9.75" x14ac:dyDescent="0.2">
      <c r="A54" s="34">
        <f>A52+1</f>
        <v>23</v>
      </c>
      <c r="B54" s="35" t="s">
        <v>97</v>
      </c>
      <c r="C54" s="36" t="s">
        <v>98</v>
      </c>
      <c r="D54" s="37" t="s">
        <v>48</v>
      </c>
      <c r="E54" s="44">
        <v>268.48799999999994</v>
      </c>
      <c r="F54" s="116">
        <v>0</v>
      </c>
      <c r="G54" s="117">
        <f>E54*F54</f>
        <v>0</v>
      </c>
      <c r="H54" s="118">
        <v>0</v>
      </c>
      <c r="I54" s="42">
        <f>E54*H54</f>
        <v>0</v>
      </c>
    </row>
    <row r="55" spans="1:9" s="1" customFormat="1" ht="9.75" customHeight="1" x14ac:dyDescent="0.2">
      <c r="A55" s="8"/>
      <c r="B55" s="43" t="s">
        <v>30</v>
      </c>
      <c r="C55" s="467" t="s">
        <v>99</v>
      </c>
      <c r="D55" s="468"/>
      <c r="E55" s="468"/>
      <c r="F55" s="468"/>
      <c r="G55" s="468"/>
      <c r="H55" s="468"/>
      <c r="I55" s="469"/>
    </row>
    <row r="56" spans="1:9" s="1" customFormat="1" ht="9.75" x14ac:dyDescent="0.2">
      <c r="A56" s="34">
        <f>A54+1</f>
        <v>24</v>
      </c>
      <c r="B56" s="35" t="s">
        <v>100</v>
      </c>
      <c r="C56" s="36" t="s">
        <v>101</v>
      </c>
      <c r="D56" s="37" t="s">
        <v>48</v>
      </c>
      <c r="E56" s="44">
        <v>86.883439999999993</v>
      </c>
      <c r="F56" s="116">
        <v>0</v>
      </c>
      <c r="G56" s="117">
        <f>E56*F56</f>
        <v>0</v>
      </c>
      <c r="H56" s="118">
        <v>0</v>
      </c>
      <c r="I56" s="42">
        <f>E56*H56</f>
        <v>0</v>
      </c>
    </row>
    <row r="57" spans="1:9" s="1" customFormat="1" ht="9.75" customHeight="1" x14ac:dyDescent="0.2">
      <c r="A57" s="8"/>
      <c r="B57" s="43" t="s">
        <v>30</v>
      </c>
      <c r="C57" s="467" t="s">
        <v>102</v>
      </c>
      <c r="D57" s="468"/>
      <c r="E57" s="468"/>
      <c r="F57" s="468"/>
      <c r="G57" s="468"/>
      <c r="H57" s="468"/>
      <c r="I57" s="469"/>
    </row>
    <row r="58" spans="1:9" s="1" customFormat="1" ht="9.75" x14ac:dyDescent="0.2">
      <c r="A58" s="34">
        <f>A56+1</f>
        <v>25</v>
      </c>
      <c r="B58" s="35" t="s">
        <v>103</v>
      </c>
      <c r="C58" s="36" t="s">
        <v>104</v>
      </c>
      <c r="D58" s="37" t="s">
        <v>48</v>
      </c>
      <c r="E58" s="44">
        <v>153.36000000000001</v>
      </c>
      <c r="F58" s="116">
        <v>0</v>
      </c>
      <c r="G58" s="117">
        <f>E58*F58</f>
        <v>0</v>
      </c>
      <c r="H58" s="118">
        <v>0</v>
      </c>
      <c r="I58" s="42">
        <f>E58*H58</f>
        <v>0</v>
      </c>
    </row>
    <row r="59" spans="1:9" s="1" customFormat="1" ht="9.75" customHeight="1" x14ac:dyDescent="0.2">
      <c r="A59" s="8"/>
      <c r="B59" s="43" t="s">
        <v>30</v>
      </c>
      <c r="C59" s="467" t="s">
        <v>105</v>
      </c>
      <c r="D59" s="468"/>
      <c r="E59" s="468"/>
      <c r="F59" s="468"/>
      <c r="G59" s="468"/>
      <c r="H59" s="468"/>
      <c r="I59" s="469"/>
    </row>
    <row r="60" spans="1:9" s="1" customFormat="1" ht="9.75" x14ac:dyDescent="0.2">
      <c r="A60" s="34">
        <f>A58+1</f>
        <v>26</v>
      </c>
      <c r="B60" s="35" t="s">
        <v>106</v>
      </c>
      <c r="C60" s="36" t="s">
        <v>107</v>
      </c>
      <c r="D60" s="37" t="s">
        <v>48</v>
      </c>
      <c r="E60" s="44">
        <v>36.72</v>
      </c>
      <c r="F60" s="116">
        <v>0</v>
      </c>
      <c r="G60" s="117">
        <f t="shared" ref="G60:G62" si="10">E60*F60</f>
        <v>0</v>
      </c>
      <c r="H60" s="118">
        <v>0</v>
      </c>
      <c r="I60" s="42">
        <f t="shared" ref="I60:I62" si="11">E60*H60</f>
        <v>0</v>
      </c>
    </row>
    <row r="61" spans="1:9" s="1" customFormat="1" ht="9.75" x14ac:dyDescent="0.2">
      <c r="A61" s="34">
        <f>A60+1</f>
        <v>27</v>
      </c>
      <c r="B61" s="35" t="s">
        <v>108</v>
      </c>
      <c r="C61" s="36" t="s">
        <v>109</v>
      </c>
      <c r="D61" s="37" t="s">
        <v>48</v>
      </c>
      <c r="E61" s="41">
        <v>57.6</v>
      </c>
      <c r="F61" s="116">
        <v>0</v>
      </c>
      <c r="G61" s="117">
        <f t="shared" si="10"/>
        <v>0</v>
      </c>
      <c r="H61" s="118">
        <v>0</v>
      </c>
      <c r="I61" s="42">
        <f t="shared" si="11"/>
        <v>0</v>
      </c>
    </row>
    <row r="62" spans="1:9" s="1" customFormat="1" ht="9.75" x14ac:dyDescent="0.2">
      <c r="A62" s="34">
        <f>A61+1</f>
        <v>28</v>
      </c>
      <c r="B62" s="35" t="s">
        <v>110</v>
      </c>
      <c r="C62" s="36" t="s">
        <v>111</v>
      </c>
      <c r="D62" s="37" t="s">
        <v>29</v>
      </c>
      <c r="E62" s="38">
        <v>0.82125000000000004</v>
      </c>
      <c r="F62" s="116">
        <v>0</v>
      </c>
      <c r="G62" s="117">
        <f t="shared" si="10"/>
        <v>0</v>
      </c>
      <c r="H62" s="118">
        <v>0</v>
      </c>
      <c r="I62" s="42">
        <f t="shared" si="11"/>
        <v>0</v>
      </c>
    </row>
    <row r="63" spans="1:9" s="1" customFormat="1" ht="9.75" customHeight="1" x14ac:dyDescent="0.2">
      <c r="A63" s="8"/>
      <c r="B63" s="43" t="s">
        <v>30</v>
      </c>
      <c r="C63" s="467" t="s">
        <v>112</v>
      </c>
      <c r="D63" s="468"/>
      <c r="E63" s="468"/>
      <c r="F63" s="468"/>
      <c r="G63" s="468"/>
      <c r="H63" s="468"/>
      <c r="I63" s="469"/>
    </row>
    <row r="64" spans="1:9" s="1" customFormat="1" ht="9.75" x14ac:dyDescent="0.2">
      <c r="A64" s="34">
        <f>A62+1</f>
        <v>29</v>
      </c>
      <c r="B64" s="35" t="s">
        <v>113</v>
      </c>
      <c r="C64" s="36" t="s">
        <v>114</v>
      </c>
      <c r="D64" s="37" t="s">
        <v>81</v>
      </c>
      <c r="E64" s="38">
        <v>9.8519999999999996E-2</v>
      </c>
      <c r="F64" s="116">
        <v>0</v>
      </c>
      <c r="G64" s="117">
        <f>E64*F64</f>
        <v>0</v>
      </c>
      <c r="H64" s="118">
        <v>0</v>
      </c>
      <c r="I64" s="42">
        <f>E64*H64</f>
        <v>0</v>
      </c>
    </row>
    <row r="65" spans="1:9" s="1" customFormat="1" ht="9.75" customHeight="1" x14ac:dyDescent="0.2">
      <c r="A65" s="8"/>
      <c r="B65" s="43" t="s">
        <v>30</v>
      </c>
      <c r="C65" s="467" t="s">
        <v>115</v>
      </c>
      <c r="D65" s="468"/>
      <c r="E65" s="468"/>
      <c r="F65" s="468"/>
      <c r="G65" s="468"/>
      <c r="H65" s="468"/>
      <c r="I65" s="469"/>
    </row>
    <row r="66" spans="1:9" s="1" customFormat="1" ht="9.75" x14ac:dyDescent="0.2">
      <c r="A66" s="34">
        <f>A64+1</f>
        <v>30</v>
      </c>
      <c r="B66" s="35" t="s">
        <v>116</v>
      </c>
      <c r="C66" s="36" t="s">
        <v>117</v>
      </c>
      <c r="D66" s="37" t="s">
        <v>48</v>
      </c>
      <c r="E66" s="44">
        <v>9.49</v>
      </c>
      <c r="F66" s="116">
        <v>0</v>
      </c>
      <c r="G66" s="117">
        <f>E66*F66</f>
        <v>0</v>
      </c>
      <c r="H66" s="118">
        <v>0</v>
      </c>
      <c r="I66" s="42">
        <f>E66*H66</f>
        <v>0</v>
      </c>
    </row>
    <row r="67" spans="1:9" s="1" customFormat="1" ht="9.75" customHeight="1" x14ac:dyDescent="0.2">
      <c r="A67" s="8"/>
      <c r="B67" s="43" t="s">
        <v>30</v>
      </c>
      <c r="C67" s="467" t="s">
        <v>118</v>
      </c>
      <c r="D67" s="468"/>
      <c r="E67" s="468"/>
      <c r="F67" s="468"/>
      <c r="G67" s="468"/>
      <c r="H67" s="468"/>
      <c r="I67" s="469"/>
    </row>
    <row r="68" spans="1:9" s="1" customFormat="1" ht="9.75" x14ac:dyDescent="0.2">
      <c r="A68" s="34">
        <f>A66+1</f>
        <v>31</v>
      </c>
      <c r="B68" s="35" t="s">
        <v>119</v>
      </c>
      <c r="C68" s="36" t="s">
        <v>120</v>
      </c>
      <c r="D68" s="37" t="s">
        <v>48</v>
      </c>
      <c r="E68" s="44">
        <v>9.49</v>
      </c>
      <c r="F68" s="116">
        <v>0</v>
      </c>
      <c r="G68" s="117">
        <f t="shared" ref="G68:G69" si="12">E68*F68</f>
        <v>0</v>
      </c>
      <c r="H68" s="118">
        <v>0</v>
      </c>
      <c r="I68" s="42">
        <f t="shared" ref="I68:I69" si="13">E68*H68</f>
        <v>0</v>
      </c>
    </row>
    <row r="69" spans="1:9" s="1" customFormat="1" ht="9.75" x14ac:dyDescent="0.2">
      <c r="A69" s="34">
        <f>A68+1</f>
        <v>32</v>
      </c>
      <c r="B69" s="35" t="s">
        <v>121</v>
      </c>
      <c r="C69" s="36" t="s">
        <v>122</v>
      </c>
      <c r="D69" s="37" t="s">
        <v>29</v>
      </c>
      <c r="E69" s="38">
        <v>5.8449999999999998</v>
      </c>
      <c r="F69" s="116">
        <v>0</v>
      </c>
      <c r="G69" s="117">
        <f t="shared" si="12"/>
        <v>0</v>
      </c>
      <c r="H69" s="118">
        <v>0</v>
      </c>
      <c r="I69" s="42">
        <f t="shared" si="13"/>
        <v>0</v>
      </c>
    </row>
    <row r="70" spans="1:9" s="1" customFormat="1" ht="9.75" customHeight="1" x14ac:dyDescent="0.2">
      <c r="A70" s="8"/>
      <c r="B70" s="43" t="s">
        <v>30</v>
      </c>
      <c r="C70" s="467" t="s">
        <v>123</v>
      </c>
      <c r="D70" s="468"/>
      <c r="E70" s="468"/>
      <c r="F70" s="468"/>
      <c r="G70" s="468"/>
      <c r="H70" s="468"/>
      <c r="I70" s="469"/>
    </row>
    <row r="71" spans="1:9" s="1" customFormat="1" ht="9.75" x14ac:dyDescent="0.2">
      <c r="A71" s="34">
        <f>A69+1</f>
        <v>33</v>
      </c>
      <c r="B71" s="35" t="s">
        <v>124</v>
      </c>
      <c r="C71" s="36" t="s">
        <v>125</v>
      </c>
      <c r="D71" s="37" t="s">
        <v>29</v>
      </c>
      <c r="E71" s="38">
        <v>1.9440000000000004</v>
      </c>
      <c r="F71" s="116">
        <v>0</v>
      </c>
      <c r="G71" s="117">
        <f>E71*F71</f>
        <v>0</v>
      </c>
      <c r="H71" s="118">
        <v>0</v>
      </c>
      <c r="I71" s="42">
        <f>E71*H71</f>
        <v>0</v>
      </c>
    </row>
    <row r="72" spans="1:9" s="1" customFormat="1" ht="9.75" customHeight="1" x14ac:dyDescent="0.2">
      <c r="A72" s="8"/>
      <c r="B72" s="43" t="s">
        <v>30</v>
      </c>
      <c r="C72" s="467" t="s">
        <v>126</v>
      </c>
      <c r="D72" s="468"/>
      <c r="E72" s="468"/>
      <c r="F72" s="468"/>
      <c r="G72" s="468"/>
      <c r="H72" s="468"/>
      <c r="I72" s="469"/>
    </row>
    <row r="73" spans="1:9" s="1" customFormat="1" ht="9.75" x14ac:dyDescent="0.2">
      <c r="A73" s="34">
        <f>A71+1</f>
        <v>34</v>
      </c>
      <c r="B73" s="35" t="s">
        <v>127</v>
      </c>
      <c r="C73" s="36" t="s">
        <v>128</v>
      </c>
      <c r="D73" s="37" t="s">
        <v>48</v>
      </c>
      <c r="E73" s="44">
        <v>19.440000000000001</v>
      </c>
      <c r="F73" s="116">
        <v>0</v>
      </c>
      <c r="G73" s="117">
        <f>E73*F73</f>
        <v>0</v>
      </c>
      <c r="H73" s="118">
        <v>0</v>
      </c>
      <c r="I73" s="42">
        <f>E73*H73</f>
        <v>0</v>
      </c>
    </row>
    <row r="74" spans="1:9" s="1" customFormat="1" ht="9.75" customHeight="1" x14ac:dyDescent="0.2">
      <c r="A74" s="8"/>
      <c r="B74" s="43" t="s">
        <v>30</v>
      </c>
      <c r="C74" s="467" t="s">
        <v>129</v>
      </c>
      <c r="D74" s="468"/>
      <c r="E74" s="468"/>
      <c r="F74" s="468"/>
      <c r="G74" s="468"/>
      <c r="H74" s="468"/>
      <c r="I74" s="469"/>
    </row>
    <row r="75" spans="1:9" s="1" customFormat="1" ht="9.75" x14ac:dyDescent="0.2">
      <c r="A75" s="34">
        <f>A73+1</f>
        <v>35</v>
      </c>
      <c r="B75" s="35" t="s">
        <v>130</v>
      </c>
      <c r="C75" s="36" t="s">
        <v>131</v>
      </c>
      <c r="D75" s="37" t="s">
        <v>48</v>
      </c>
      <c r="E75" s="44">
        <v>19.440000000000001</v>
      </c>
      <c r="F75" s="116">
        <v>0</v>
      </c>
      <c r="G75" s="117">
        <f t="shared" ref="G75:G76" si="14">E75*F75</f>
        <v>0</v>
      </c>
      <c r="H75" s="118">
        <v>0</v>
      </c>
      <c r="I75" s="42">
        <f t="shared" ref="I75:I76" si="15">E75*H75</f>
        <v>0</v>
      </c>
    </row>
    <row r="76" spans="1:9" s="1" customFormat="1" ht="9.75" x14ac:dyDescent="0.2">
      <c r="A76" s="34">
        <f>A75+1</f>
        <v>36</v>
      </c>
      <c r="B76" s="35" t="s">
        <v>132</v>
      </c>
      <c r="C76" s="36" t="s">
        <v>133</v>
      </c>
      <c r="D76" s="37" t="s">
        <v>81</v>
      </c>
      <c r="E76" s="38">
        <v>0.19440000000000002</v>
      </c>
      <c r="F76" s="116">
        <v>0</v>
      </c>
      <c r="G76" s="117">
        <f t="shared" si="14"/>
        <v>0</v>
      </c>
      <c r="H76" s="118">
        <v>0</v>
      </c>
      <c r="I76" s="42">
        <f t="shared" si="15"/>
        <v>0</v>
      </c>
    </row>
    <row r="77" spans="1:9" s="1" customFormat="1" ht="9.75" customHeight="1" x14ac:dyDescent="0.2">
      <c r="A77" s="8"/>
      <c r="B77" s="43" t="s">
        <v>30</v>
      </c>
      <c r="C77" s="467" t="s">
        <v>134</v>
      </c>
      <c r="D77" s="468"/>
      <c r="E77" s="468"/>
      <c r="F77" s="468"/>
      <c r="G77" s="468"/>
      <c r="H77" s="468"/>
      <c r="I77" s="469"/>
    </row>
    <row r="78" spans="1:9" s="1" customFormat="1" ht="9.75" x14ac:dyDescent="0.2">
      <c r="A78" s="34">
        <f>A76+1</f>
        <v>37</v>
      </c>
      <c r="B78" s="35" t="s">
        <v>135</v>
      </c>
      <c r="C78" s="36" t="s">
        <v>136</v>
      </c>
      <c r="D78" s="37" t="s">
        <v>48</v>
      </c>
      <c r="E78" s="44">
        <v>19.440000000000001</v>
      </c>
      <c r="F78" s="116">
        <v>0</v>
      </c>
      <c r="G78" s="117">
        <f>E78*F78</f>
        <v>0</v>
      </c>
      <c r="H78" s="118">
        <v>0</v>
      </c>
      <c r="I78" s="42">
        <f>E78*H78</f>
        <v>0</v>
      </c>
    </row>
    <row r="79" spans="1:9" s="18" customFormat="1" ht="11.25" customHeight="1" x14ac:dyDescent="0.2">
      <c r="A79" s="54"/>
      <c r="B79" s="55">
        <v>3</v>
      </c>
      <c r="C79" s="56" t="s">
        <v>137</v>
      </c>
      <c r="D79" s="57"/>
      <c r="E79" s="57"/>
      <c r="F79" s="58"/>
      <c r="G79" s="59">
        <f>SUM(G47:G78)</f>
        <v>0</v>
      </c>
      <c r="H79" s="60"/>
      <c r="I79" s="61">
        <f>SUM(I47:I78)</f>
        <v>0</v>
      </c>
    </row>
    <row r="80" spans="1:9" s="18" customFormat="1" ht="11.25" customHeight="1" x14ac:dyDescent="0.2">
      <c r="A80" s="27"/>
      <c r="B80" s="28" t="s">
        <v>138</v>
      </c>
      <c r="C80" s="29" t="s">
        <v>139</v>
      </c>
      <c r="D80" s="26"/>
      <c r="E80" s="26"/>
      <c r="F80" s="30"/>
      <c r="G80" s="31"/>
      <c r="H80" s="32"/>
      <c r="I80" s="33"/>
    </row>
    <row r="81" spans="1:9" s="1" customFormat="1" ht="9.75" x14ac:dyDescent="0.2">
      <c r="A81" s="34">
        <f>A78+1</f>
        <v>38</v>
      </c>
      <c r="B81" s="35" t="s">
        <v>140</v>
      </c>
      <c r="C81" s="36" t="s">
        <v>141</v>
      </c>
      <c r="D81" s="37" t="s">
        <v>29</v>
      </c>
      <c r="E81" s="38">
        <v>58.559999999999995</v>
      </c>
      <c r="F81" s="116">
        <v>0</v>
      </c>
      <c r="G81" s="117">
        <f>E81*F81</f>
        <v>0</v>
      </c>
      <c r="H81" s="118">
        <v>0</v>
      </c>
      <c r="I81" s="42">
        <f>E81*H81</f>
        <v>0</v>
      </c>
    </row>
    <row r="82" spans="1:9" s="1" customFormat="1" ht="9.75" customHeight="1" x14ac:dyDescent="0.2">
      <c r="A82" s="8"/>
      <c r="B82" s="43" t="s">
        <v>30</v>
      </c>
      <c r="C82" s="467" t="s">
        <v>142</v>
      </c>
      <c r="D82" s="468"/>
      <c r="E82" s="468"/>
      <c r="F82" s="468"/>
      <c r="G82" s="468"/>
      <c r="H82" s="468"/>
      <c r="I82" s="469"/>
    </row>
    <row r="83" spans="1:9" s="1" customFormat="1" ht="9.75" x14ac:dyDescent="0.2">
      <c r="A83" s="34">
        <f>A81+1</f>
        <v>39</v>
      </c>
      <c r="B83" s="35" t="s">
        <v>143</v>
      </c>
      <c r="C83" s="36" t="s">
        <v>144</v>
      </c>
      <c r="D83" s="37" t="s">
        <v>48</v>
      </c>
      <c r="E83" s="45">
        <v>488</v>
      </c>
      <c r="F83" s="116">
        <v>0</v>
      </c>
      <c r="G83" s="117">
        <f t="shared" ref="G83:G84" si="16">E83*F83</f>
        <v>0</v>
      </c>
      <c r="H83" s="118">
        <v>0</v>
      </c>
      <c r="I83" s="42">
        <f t="shared" ref="I83:I84" si="17">E83*H83</f>
        <v>0</v>
      </c>
    </row>
    <row r="84" spans="1:9" s="1" customFormat="1" ht="9.75" x14ac:dyDescent="0.2">
      <c r="A84" s="34">
        <f>A83+1</f>
        <v>40</v>
      </c>
      <c r="B84" s="35" t="s">
        <v>145</v>
      </c>
      <c r="C84" s="36" t="s">
        <v>146</v>
      </c>
      <c r="D84" s="37" t="s">
        <v>81</v>
      </c>
      <c r="E84" s="38">
        <v>0.45888800000000002</v>
      </c>
      <c r="F84" s="116">
        <v>0</v>
      </c>
      <c r="G84" s="117">
        <f t="shared" si="16"/>
        <v>0</v>
      </c>
      <c r="H84" s="118">
        <v>0</v>
      </c>
      <c r="I84" s="42">
        <f t="shared" si="17"/>
        <v>0</v>
      </c>
    </row>
    <row r="85" spans="1:9" s="1" customFormat="1" ht="9.75" customHeight="1" x14ac:dyDescent="0.2">
      <c r="A85" s="8"/>
      <c r="B85" s="43" t="s">
        <v>30</v>
      </c>
      <c r="C85" s="467" t="s">
        <v>147</v>
      </c>
      <c r="D85" s="468"/>
      <c r="E85" s="468"/>
      <c r="F85" s="468"/>
      <c r="G85" s="468"/>
      <c r="H85" s="468"/>
      <c r="I85" s="469"/>
    </row>
    <row r="86" spans="1:9" s="1" customFormat="1" ht="9.75" x14ac:dyDescent="0.2">
      <c r="A86" s="34">
        <f>A84+1</f>
        <v>41</v>
      </c>
      <c r="B86" s="35" t="s">
        <v>148</v>
      </c>
      <c r="C86" s="36" t="s">
        <v>149</v>
      </c>
      <c r="D86" s="37" t="s">
        <v>81</v>
      </c>
      <c r="E86" s="38">
        <v>3.7088000000000001</v>
      </c>
      <c r="F86" s="116">
        <v>0</v>
      </c>
      <c r="G86" s="117">
        <f>E86*F86</f>
        <v>0</v>
      </c>
      <c r="H86" s="118">
        <v>0</v>
      </c>
      <c r="I86" s="42">
        <f>E86*H86</f>
        <v>0</v>
      </c>
    </row>
    <row r="87" spans="1:9" s="1" customFormat="1" ht="9.75" customHeight="1" x14ac:dyDescent="0.2">
      <c r="A87" s="8"/>
      <c r="B87" s="43" t="s">
        <v>30</v>
      </c>
      <c r="C87" s="467" t="s">
        <v>150</v>
      </c>
      <c r="D87" s="468"/>
      <c r="E87" s="468"/>
      <c r="F87" s="468"/>
      <c r="G87" s="468"/>
      <c r="H87" s="468"/>
      <c r="I87" s="469"/>
    </row>
    <row r="88" spans="1:9" s="1" customFormat="1" ht="9.75" x14ac:dyDescent="0.2">
      <c r="A88" s="34">
        <f>A86+1</f>
        <v>42</v>
      </c>
      <c r="B88" s="35" t="s">
        <v>151</v>
      </c>
      <c r="C88" s="36" t="s">
        <v>152</v>
      </c>
      <c r="D88" s="37" t="s">
        <v>29</v>
      </c>
      <c r="E88" s="38">
        <v>6.7766549999999999</v>
      </c>
      <c r="F88" s="116">
        <v>0</v>
      </c>
      <c r="G88" s="117">
        <f>E88*F88</f>
        <v>0</v>
      </c>
      <c r="H88" s="118">
        <v>0</v>
      </c>
      <c r="I88" s="42">
        <f>E88*H88</f>
        <v>0</v>
      </c>
    </row>
    <row r="89" spans="1:9" s="1" customFormat="1" ht="9.75" customHeight="1" x14ac:dyDescent="0.2">
      <c r="A89" s="8"/>
      <c r="B89" s="43" t="s">
        <v>30</v>
      </c>
      <c r="C89" s="467" t="s">
        <v>153</v>
      </c>
      <c r="D89" s="468"/>
      <c r="E89" s="468"/>
      <c r="F89" s="468"/>
      <c r="G89" s="468"/>
      <c r="H89" s="468"/>
      <c r="I89" s="469"/>
    </row>
    <row r="90" spans="1:9" s="1" customFormat="1" ht="9.75" x14ac:dyDescent="0.2">
      <c r="A90" s="34">
        <f>A88+1</f>
        <v>43</v>
      </c>
      <c r="B90" s="35" t="s">
        <v>154</v>
      </c>
      <c r="C90" s="36" t="s">
        <v>155</v>
      </c>
      <c r="D90" s="37" t="s">
        <v>48</v>
      </c>
      <c r="E90" s="44">
        <v>34.382399999999997</v>
      </c>
      <c r="F90" s="116">
        <v>0</v>
      </c>
      <c r="G90" s="117">
        <f>E90*F90</f>
        <v>0</v>
      </c>
      <c r="H90" s="118">
        <v>0</v>
      </c>
      <c r="I90" s="42">
        <f>E90*H90</f>
        <v>0</v>
      </c>
    </row>
    <row r="91" spans="1:9" s="1" customFormat="1" ht="9.75" customHeight="1" x14ac:dyDescent="0.2">
      <c r="A91" s="8"/>
      <c r="B91" s="43" t="s">
        <v>30</v>
      </c>
      <c r="C91" s="467" t="s">
        <v>156</v>
      </c>
      <c r="D91" s="468"/>
      <c r="E91" s="468"/>
      <c r="F91" s="468"/>
      <c r="G91" s="468"/>
      <c r="H91" s="468"/>
      <c r="I91" s="469"/>
    </row>
    <row r="92" spans="1:9" s="1" customFormat="1" ht="9.75" x14ac:dyDescent="0.2">
      <c r="A92" s="34">
        <f>A90+1</f>
        <v>44</v>
      </c>
      <c r="B92" s="35" t="s">
        <v>157</v>
      </c>
      <c r="C92" s="36" t="s">
        <v>158</v>
      </c>
      <c r="D92" s="37" t="s">
        <v>48</v>
      </c>
      <c r="E92" s="44">
        <v>34.380000000000003</v>
      </c>
      <c r="F92" s="116">
        <v>0</v>
      </c>
      <c r="G92" s="117">
        <f t="shared" ref="G92:G93" si="18">E92*F92</f>
        <v>0</v>
      </c>
      <c r="H92" s="118">
        <v>0</v>
      </c>
      <c r="I92" s="42">
        <f t="shared" ref="I92:I93" si="19">E92*H92</f>
        <v>0</v>
      </c>
    </row>
    <row r="93" spans="1:9" s="1" customFormat="1" ht="9.75" x14ac:dyDescent="0.2">
      <c r="A93" s="34">
        <f>A92+1</f>
        <v>45</v>
      </c>
      <c r="B93" s="35" t="s">
        <v>159</v>
      </c>
      <c r="C93" s="36" t="s">
        <v>160</v>
      </c>
      <c r="D93" s="37" t="s">
        <v>81</v>
      </c>
      <c r="E93" s="38">
        <v>0.67700000000000005</v>
      </c>
      <c r="F93" s="116">
        <v>0</v>
      </c>
      <c r="G93" s="117">
        <f t="shared" si="18"/>
        <v>0</v>
      </c>
      <c r="H93" s="118">
        <v>0</v>
      </c>
      <c r="I93" s="42">
        <f t="shared" si="19"/>
        <v>0</v>
      </c>
    </row>
    <row r="94" spans="1:9" s="1" customFormat="1" ht="9.75" customHeight="1" x14ac:dyDescent="0.2">
      <c r="A94" s="8"/>
      <c r="B94" s="43" t="s">
        <v>30</v>
      </c>
      <c r="C94" s="467" t="s">
        <v>161</v>
      </c>
      <c r="D94" s="468"/>
      <c r="E94" s="468"/>
      <c r="F94" s="468"/>
      <c r="G94" s="468"/>
      <c r="H94" s="468"/>
      <c r="I94" s="469"/>
    </row>
    <row r="95" spans="1:9" s="1" customFormat="1" ht="9.75" x14ac:dyDescent="0.2">
      <c r="A95" s="34">
        <f>A93+1</f>
        <v>46</v>
      </c>
      <c r="B95" s="35" t="s">
        <v>162</v>
      </c>
      <c r="C95" s="36" t="s">
        <v>163</v>
      </c>
      <c r="D95" s="37" t="s">
        <v>81</v>
      </c>
      <c r="E95" s="38">
        <v>13.64015</v>
      </c>
      <c r="F95" s="116">
        <v>0</v>
      </c>
      <c r="G95" s="117">
        <f>E95*F95</f>
        <v>0</v>
      </c>
      <c r="H95" s="118">
        <v>0</v>
      </c>
      <c r="I95" s="42">
        <f>E95*H95</f>
        <v>0</v>
      </c>
    </row>
    <row r="96" spans="1:9" s="1" customFormat="1" ht="9.75" customHeight="1" x14ac:dyDescent="0.2">
      <c r="A96" s="8"/>
      <c r="B96" s="43" t="s">
        <v>30</v>
      </c>
      <c r="C96" s="467" t="s">
        <v>164</v>
      </c>
      <c r="D96" s="468"/>
      <c r="E96" s="468"/>
      <c r="F96" s="468"/>
      <c r="G96" s="468"/>
      <c r="H96" s="468"/>
      <c r="I96" s="469"/>
    </row>
    <row r="97" spans="1:9" s="1" customFormat="1" ht="9.75" x14ac:dyDescent="0.2">
      <c r="A97" s="34">
        <f>A95+1</f>
        <v>47</v>
      </c>
      <c r="B97" s="35" t="s">
        <v>165</v>
      </c>
      <c r="C97" s="36" t="s">
        <v>166</v>
      </c>
      <c r="D97" s="37" t="s">
        <v>81</v>
      </c>
      <c r="E97" s="44">
        <v>13.64</v>
      </c>
      <c r="F97" s="116">
        <v>0</v>
      </c>
      <c r="G97" s="117">
        <f t="shared" ref="G97:G98" si="20">E97*F97</f>
        <v>0</v>
      </c>
      <c r="H97" s="118">
        <v>0</v>
      </c>
      <c r="I97" s="42">
        <f t="shared" ref="I97:I98" si="21">E97*H97</f>
        <v>0</v>
      </c>
    </row>
    <row r="98" spans="1:9" s="1" customFormat="1" ht="9.75" x14ac:dyDescent="0.2">
      <c r="A98" s="34">
        <f>A97+1</f>
        <v>48</v>
      </c>
      <c r="B98" s="35" t="s">
        <v>167</v>
      </c>
      <c r="C98" s="36" t="s">
        <v>168</v>
      </c>
      <c r="D98" s="37" t="s">
        <v>29</v>
      </c>
      <c r="E98" s="38">
        <v>19.5425</v>
      </c>
      <c r="F98" s="116">
        <v>0</v>
      </c>
      <c r="G98" s="117">
        <f t="shared" si="20"/>
        <v>0</v>
      </c>
      <c r="H98" s="118">
        <v>0</v>
      </c>
      <c r="I98" s="42">
        <f t="shared" si="21"/>
        <v>0</v>
      </c>
    </row>
    <row r="99" spans="1:9" s="1" customFormat="1" ht="9.75" customHeight="1" x14ac:dyDescent="0.2">
      <c r="A99" s="8"/>
      <c r="B99" s="43" t="s">
        <v>30</v>
      </c>
      <c r="C99" s="467" t="s">
        <v>169</v>
      </c>
      <c r="D99" s="468"/>
      <c r="E99" s="468"/>
      <c r="F99" s="468"/>
      <c r="G99" s="468"/>
      <c r="H99" s="468"/>
      <c r="I99" s="469"/>
    </row>
    <row r="100" spans="1:9" s="1" customFormat="1" ht="9.75" x14ac:dyDescent="0.2">
      <c r="A100" s="34">
        <f>A98+1</f>
        <v>49</v>
      </c>
      <c r="B100" s="35" t="s">
        <v>170</v>
      </c>
      <c r="C100" s="36" t="s">
        <v>171</v>
      </c>
      <c r="D100" s="37" t="s">
        <v>48</v>
      </c>
      <c r="E100" s="44">
        <v>63.09</v>
      </c>
      <c r="F100" s="116">
        <v>0</v>
      </c>
      <c r="G100" s="117">
        <f>E100*F100</f>
        <v>0</v>
      </c>
      <c r="H100" s="118">
        <v>0</v>
      </c>
      <c r="I100" s="42">
        <f>E100*H100</f>
        <v>0</v>
      </c>
    </row>
    <row r="101" spans="1:9" s="1" customFormat="1" ht="9.75" customHeight="1" x14ac:dyDescent="0.2">
      <c r="A101" s="8"/>
      <c r="B101" s="43" t="s">
        <v>30</v>
      </c>
      <c r="C101" s="467" t="s">
        <v>172</v>
      </c>
      <c r="D101" s="468"/>
      <c r="E101" s="468"/>
      <c r="F101" s="468"/>
      <c r="G101" s="468"/>
      <c r="H101" s="468"/>
      <c r="I101" s="469"/>
    </row>
    <row r="102" spans="1:9" s="1" customFormat="1" ht="9.75" x14ac:dyDescent="0.2">
      <c r="A102" s="34">
        <f>A100+1</f>
        <v>50</v>
      </c>
      <c r="B102" s="35" t="s">
        <v>173</v>
      </c>
      <c r="C102" s="36" t="s">
        <v>174</v>
      </c>
      <c r="D102" s="37" t="s">
        <v>48</v>
      </c>
      <c r="E102" s="44">
        <v>63.09</v>
      </c>
      <c r="F102" s="116">
        <v>0</v>
      </c>
      <c r="G102" s="117">
        <f t="shared" ref="G102:G103" si="22">E102*F102</f>
        <v>0</v>
      </c>
      <c r="H102" s="118">
        <v>0</v>
      </c>
      <c r="I102" s="42">
        <f t="shared" ref="I102:I103" si="23">E102*H102</f>
        <v>0</v>
      </c>
    </row>
    <row r="103" spans="1:9" s="1" customFormat="1" ht="9.75" x14ac:dyDescent="0.2">
      <c r="A103" s="34">
        <f>A102+1</f>
        <v>51</v>
      </c>
      <c r="B103" s="35" t="s">
        <v>140</v>
      </c>
      <c r="C103" s="36" t="s">
        <v>175</v>
      </c>
      <c r="D103" s="37" t="s">
        <v>29</v>
      </c>
      <c r="E103" s="38">
        <v>0.98899999999999988</v>
      </c>
      <c r="F103" s="116">
        <v>0</v>
      </c>
      <c r="G103" s="117">
        <f t="shared" si="22"/>
        <v>0</v>
      </c>
      <c r="H103" s="118">
        <v>0</v>
      </c>
      <c r="I103" s="42">
        <f t="shared" si="23"/>
        <v>0</v>
      </c>
    </row>
    <row r="104" spans="1:9" s="1" customFormat="1" ht="9.75" customHeight="1" x14ac:dyDescent="0.2">
      <c r="A104" s="8"/>
      <c r="B104" s="43" t="s">
        <v>30</v>
      </c>
      <c r="C104" s="467" t="s">
        <v>176</v>
      </c>
      <c r="D104" s="468"/>
      <c r="E104" s="468"/>
      <c r="F104" s="468"/>
      <c r="G104" s="468"/>
      <c r="H104" s="468"/>
      <c r="I104" s="469"/>
    </row>
    <row r="105" spans="1:9" s="1" customFormat="1" ht="9.75" x14ac:dyDescent="0.2">
      <c r="A105" s="34">
        <f>A103+1</f>
        <v>52</v>
      </c>
      <c r="B105" s="35" t="s">
        <v>143</v>
      </c>
      <c r="C105" s="36" t="s">
        <v>177</v>
      </c>
      <c r="D105" s="37" t="s">
        <v>48</v>
      </c>
      <c r="E105" s="44">
        <v>4.9449999999999994</v>
      </c>
      <c r="F105" s="116">
        <v>0</v>
      </c>
      <c r="G105" s="117">
        <f>E105*F105</f>
        <v>0</v>
      </c>
      <c r="H105" s="118">
        <v>0</v>
      </c>
      <c r="I105" s="42">
        <f>E105*H105</f>
        <v>0</v>
      </c>
    </row>
    <row r="106" spans="1:9" s="1" customFormat="1" ht="9.75" customHeight="1" x14ac:dyDescent="0.2">
      <c r="A106" s="8"/>
      <c r="B106" s="43" t="s">
        <v>30</v>
      </c>
      <c r="C106" s="467" t="s">
        <v>178</v>
      </c>
      <c r="D106" s="468"/>
      <c r="E106" s="468"/>
      <c r="F106" s="468"/>
      <c r="G106" s="468"/>
      <c r="H106" s="468"/>
      <c r="I106" s="469"/>
    </row>
    <row r="107" spans="1:9" s="1" customFormat="1" ht="9.75" x14ac:dyDescent="0.2">
      <c r="A107" s="34">
        <f>A105+1</f>
        <v>53</v>
      </c>
      <c r="B107" s="35" t="s">
        <v>145</v>
      </c>
      <c r="C107" s="36" t="s">
        <v>179</v>
      </c>
      <c r="D107" s="37" t="s">
        <v>81</v>
      </c>
      <c r="E107" s="38">
        <v>0.11867999999999999</v>
      </c>
      <c r="F107" s="116">
        <v>0</v>
      </c>
      <c r="G107" s="117">
        <f>E107*F107</f>
        <v>0</v>
      </c>
      <c r="H107" s="118">
        <v>0</v>
      </c>
      <c r="I107" s="42">
        <f>E107*H107</f>
        <v>0</v>
      </c>
    </row>
    <row r="108" spans="1:9" s="1" customFormat="1" ht="9.75" customHeight="1" x14ac:dyDescent="0.2">
      <c r="A108" s="8"/>
      <c r="B108" s="43" t="s">
        <v>30</v>
      </c>
      <c r="C108" s="467" t="s">
        <v>180</v>
      </c>
      <c r="D108" s="468"/>
      <c r="E108" s="468"/>
      <c r="F108" s="468"/>
      <c r="G108" s="468"/>
      <c r="H108" s="468"/>
      <c r="I108" s="469"/>
    </row>
    <row r="109" spans="1:9" s="18" customFormat="1" ht="11.25" customHeight="1" x14ac:dyDescent="0.2">
      <c r="A109" s="54"/>
      <c r="B109" s="55">
        <v>4</v>
      </c>
      <c r="C109" s="56" t="s">
        <v>181</v>
      </c>
      <c r="D109" s="57"/>
      <c r="E109" s="57"/>
      <c r="F109" s="58"/>
      <c r="G109" s="59">
        <f>SUM(G81:G108)</f>
        <v>0</v>
      </c>
      <c r="H109" s="60"/>
      <c r="I109" s="61">
        <f>SUM(I81:I108)</f>
        <v>0</v>
      </c>
    </row>
    <row r="110" spans="1:9" s="18" customFormat="1" ht="11.25" customHeight="1" x14ac:dyDescent="0.2">
      <c r="A110" s="27"/>
      <c r="B110" s="28" t="s">
        <v>182</v>
      </c>
      <c r="C110" s="29" t="s">
        <v>183</v>
      </c>
      <c r="D110" s="26"/>
      <c r="E110" s="26"/>
      <c r="F110" s="30"/>
      <c r="G110" s="31"/>
      <c r="H110" s="32"/>
      <c r="I110" s="33"/>
    </row>
    <row r="111" spans="1:9" s="1" customFormat="1" ht="9.75" x14ac:dyDescent="0.2">
      <c r="A111" s="34">
        <f>A107+1</f>
        <v>54</v>
      </c>
      <c r="B111" s="35" t="s">
        <v>184</v>
      </c>
      <c r="C111" s="36" t="s">
        <v>185</v>
      </c>
      <c r="D111" s="37" t="s">
        <v>48</v>
      </c>
      <c r="E111" s="41">
        <v>25.9</v>
      </c>
      <c r="F111" s="116">
        <v>0</v>
      </c>
      <c r="G111" s="117">
        <f t="shared" ref="G111:G115" si="24">E111*F111</f>
        <v>0</v>
      </c>
      <c r="H111" s="118">
        <v>0</v>
      </c>
      <c r="I111" s="42">
        <f t="shared" ref="I111:I115" si="25">E111*H111</f>
        <v>0</v>
      </c>
    </row>
    <row r="112" spans="1:9" s="1" customFormat="1" ht="9.75" x14ac:dyDescent="0.2">
      <c r="A112" s="34">
        <f>A111+1</f>
        <v>55</v>
      </c>
      <c r="B112" s="35" t="s">
        <v>186</v>
      </c>
      <c r="C112" s="36" t="s">
        <v>187</v>
      </c>
      <c r="D112" s="37" t="s">
        <v>48</v>
      </c>
      <c r="E112" s="41">
        <v>25.9</v>
      </c>
      <c r="F112" s="116">
        <v>0</v>
      </c>
      <c r="G112" s="117">
        <f t="shared" si="24"/>
        <v>0</v>
      </c>
      <c r="H112" s="118">
        <v>0</v>
      </c>
      <c r="I112" s="42">
        <f t="shared" si="25"/>
        <v>0</v>
      </c>
    </row>
    <row r="113" spans="1:9" s="1" customFormat="1" ht="9.75" x14ac:dyDescent="0.2">
      <c r="A113" s="34">
        <f>A112+1</f>
        <v>56</v>
      </c>
      <c r="B113" s="35" t="s">
        <v>188</v>
      </c>
      <c r="C113" s="36" t="s">
        <v>189</v>
      </c>
      <c r="D113" s="37" t="s">
        <v>48</v>
      </c>
      <c r="E113" s="41">
        <v>25.9</v>
      </c>
      <c r="F113" s="116">
        <v>0</v>
      </c>
      <c r="G113" s="117">
        <f t="shared" si="24"/>
        <v>0</v>
      </c>
      <c r="H113" s="118">
        <v>0</v>
      </c>
      <c r="I113" s="42">
        <f t="shared" si="25"/>
        <v>0</v>
      </c>
    </row>
    <row r="114" spans="1:9" s="1" customFormat="1" ht="9.75" x14ac:dyDescent="0.2">
      <c r="A114" s="34">
        <f>A113+1</f>
        <v>57</v>
      </c>
      <c r="B114" s="35" t="s">
        <v>190</v>
      </c>
      <c r="C114" s="36" t="s">
        <v>191</v>
      </c>
      <c r="D114" s="37" t="s">
        <v>48</v>
      </c>
      <c r="E114" s="45">
        <v>91</v>
      </c>
      <c r="F114" s="116">
        <v>0</v>
      </c>
      <c r="G114" s="117">
        <f t="shared" si="24"/>
        <v>0</v>
      </c>
      <c r="H114" s="118">
        <v>0</v>
      </c>
      <c r="I114" s="42">
        <f t="shared" si="25"/>
        <v>0</v>
      </c>
    </row>
    <row r="115" spans="1:9" s="1" customFormat="1" ht="9.75" x14ac:dyDescent="0.2">
      <c r="A115" s="34">
        <f>A114+1</f>
        <v>58</v>
      </c>
      <c r="B115" s="35" t="s">
        <v>192</v>
      </c>
      <c r="C115" s="36" t="s">
        <v>193</v>
      </c>
      <c r="D115" s="37" t="s">
        <v>48</v>
      </c>
      <c r="E115" s="44">
        <v>91.91</v>
      </c>
      <c r="F115" s="116">
        <v>0</v>
      </c>
      <c r="G115" s="117">
        <f t="shared" si="24"/>
        <v>0</v>
      </c>
      <c r="H115" s="118">
        <v>0</v>
      </c>
      <c r="I115" s="42">
        <f t="shared" si="25"/>
        <v>0</v>
      </c>
    </row>
    <row r="116" spans="1:9" s="1" customFormat="1" ht="9.75" customHeight="1" x14ac:dyDescent="0.2">
      <c r="A116" s="8"/>
      <c r="B116" s="43" t="s">
        <v>30</v>
      </c>
      <c r="C116" s="467" t="s">
        <v>194</v>
      </c>
      <c r="D116" s="468"/>
      <c r="E116" s="468"/>
      <c r="F116" s="468"/>
      <c r="G116" s="468"/>
      <c r="H116" s="468"/>
      <c r="I116" s="469"/>
    </row>
    <row r="117" spans="1:9" s="18" customFormat="1" ht="11.25" customHeight="1" x14ac:dyDescent="0.2">
      <c r="A117" s="54"/>
      <c r="B117" s="55">
        <v>5</v>
      </c>
      <c r="C117" s="56" t="s">
        <v>195</v>
      </c>
      <c r="D117" s="57"/>
      <c r="E117" s="57"/>
      <c r="F117" s="58"/>
      <c r="G117" s="59">
        <f>SUM(G111:G116)</f>
        <v>0</v>
      </c>
      <c r="H117" s="60"/>
      <c r="I117" s="61">
        <f>SUM(I111:I116)</f>
        <v>0</v>
      </c>
    </row>
    <row r="118" spans="1:9" s="18" customFormat="1" ht="11.25" customHeight="1" x14ac:dyDescent="0.2">
      <c r="A118" s="27"/>
      <c r="B118" s="28" t="s">
        <v>196</v>
      </c>
      <c r="C118" s="29" t="s">
        <v>197</v>
      </c>
      <c r="D118" s="26"/>
      <c r="E118" s="26"/>
      <c r="F118" s="30"/>
      <c r="G118" s="31"/>
      <c r="H118" s="32"/>
      <c r="I118" s="33"/>
    </row>
    <row r="119" spans="1:9" s="1" customFormat="1" ht="9.75" x14ac:dyDescent="0.2">
      <c r="A119" s="34">
        <f>A115+1</f>
        <v>59</v>
      </c>
      <c r="B119" s="35" t="s">
        <v>198</v>
      </c>
      <c r="C119" s="36" t="s">
        <v>199</v>
      </c>
      <c r="D119" s="37" t="s">
        <v>48</v>
      </c>
      <c r="E119" s="41">
        <v>382.7</v>
      </c>
      <c r="F119" s="116">
        <v>0</v>
      </c>
      <c r="G119" s="117">
        <f t="shared" ref="G119:G120" si="26">E119*F119</f>
        <v>0</v>
      </c>
      <c r="H119" s="118">
        <v>0</v>
      </c>
      <c r="I119" s="42">
        <f t="shared" ref="I119:I120" si="27">E119*H119</f>
        <v>0</v>
      </c>
    </row>
    <row r="120" spans="1:9" s="1" customFormat="1" ht="9.75" x14ac:dyDescent="0.2">
      <c r="A120" s="34">
        <f>A119+1</f>
        <v>60</v>
      </c>
      <c r="B120" s="35" t="s">
        <v>200</v>
      </c>
      <c r="C120" s="36" t="s">
        <v>201</v>
      </c>
      <c r="D120" s="37" t="s">
        <v>48</v>
      </c>
      <c r="E120" s="44">
        <v>536.98</v>
      </c>
      <c r="F120" s="116">
        <v>0</v>
      </c>
      <c r="G120" s="117">
        <f t="shared" si="26"/>
        <v>0</v>
      </c>
      <c r="H120" s="118">
        <v>0</v>
      </c>
      <c r="I120" s="42">
        <f t="shared" si="27"/>
        <v>0</v>
      </c>
    </row>
    <row r="121" spans="1:9" s="1" customFormat="1" ht="9.75" customHeight="1" x14ac:dyDescent="0.2">
      <c r="A121" s="8"/>
      <c r="B121" s="43" t="s">
        <v>30</v>
      </c>
      <c r="C121" s="467" t="s">
        <v>202</v>
      </c>
      <c r="D121" s="468"/>
      <c r="E121" s="468"/>
      <c r="F121" s="468"/>
      <c r="G121" s="468"/>
      <c r="H121" s="468"/>
      <c r="I121" s="469"/>
    </row>
    <row r="122" spans="1:9" s="1" customFormat="1" ht="9.75" x14ac:dyDescent="0.2">
      <c r="A122" s="34">
        <f>A120+1</f>
        <v>61</v>
      </c>
      <c r="B122" s="35" t="s">
        <v>200</v>
      </c>
      <c r="C122" s="36" t="s">
        <v>201</v>
      </c>
      <c r="D122" s="37" t="s">
        <v>48</v>
      </c>
      <c r="E122" s="44">
        <v>210.96</v>
      </c>
      <c r="F122" s="116">
        <v>0</v>
      </c>
      <c r="G122" s="117">
        <f>E122*F122</f>
        <v>0</v>
      </c>
      <c r="H122" s="118">
        <v>0</v>
      </c>
      <c r="I122" s="42">
        <f>E122*H122</f>
        <v>0</v>
      </c>
    </row>
    <row r="123" spans="1:9" s="1" customFormat="1" ht="9.75" customHeight="1" x14ac:dyDescent="0.2">
      <c r="A123" s="8"/>
      <c r="B123" s="43" t="s">
        <v>30</v>
      </c>
      <c r="C123" s="467" t="s">
        <v>203</v>
      </c>
      <c r="D123" s="468"/>
      <c r="E123" s="468"/>
      <c r="F123" s="468"/>
      <c r="G123" s="468"/>
      <c r="H123" s="468"/>
      <c r="I123" s="469"/>
    </row>
    <row r="124" spans="1:9" s="1" customFormat="1" ht="9.75" x14ac:dyDescent="0.2">
      <c r="A124" s="34">
        <f>A122+1</f>
        <v>62</v>
      </c>
      <c r="B124" s="35" t="s">
        <v>204</v>
      </c>
      <c r="C124" s="36" t="s">
        <v>205</v>
      </c>
      <c r="D124" s="37" t="s">
        <v>48</v>
      </c>
      <c r="E124" s="44">
        <v>14</v>
      </c>
      <c r="F124" s="116">
        <v>0</v>
      </c>
      <c r="G124" s="117">
        <f>E124*F124</f>
        <v>0</v>
      </c>
      <c r="H124" s="118">
        <v>0</v>
      </c>
      <c r="I124" s="42">
        <f>E124*H124</f>
        <v>0</v>
      </c>
    </row>
    <row r="125" spans="1:9" s="1" customFormat="1" ht="9.75" customHeight="1" x14ac:dyDescent="0.2">
      <c r="A125" s="8"/>
      <c r="B125" s="43" t="s">
        <v>30</v>
      </c>
      <c r="C125" s="467" t="s">
        <v>206</v>
      </c>
      <c r="D125" s="468"/>
      <c r="E125" s="468"/>
      <c r="F125" s="468"/>
      <c r="G125" s="468"/>
      <c r="H125" s="468"/>
      <c r="I125" s="469"/>
    </row>
    <row r="126" spans="1:9" s="1" customFormat="1" ht="9.75" x14ac:dyDescent="0.2">
      <c r="A126" s="34">
        <f>A124+1</f>
        <v>63</v>
      </c>
      <c r="B126" s="35" t="s">
        <v>207</v>
      </c>
      <c r="C126" s="36" t="s">
        <v>208</v>
      </c>
      <c r="D126" s="37" t="s">
        <v>48</v>
      </c>
      <c r="E126" s="45">
        <v>14</v>
      </c>
      <c r="F126" s="116">
        <v>0</v>
      </c>
      <c r="G126" s="117">
        <f>E126*F126</f>
        <v>0</v>
      </c>
      <c r="H126" s="118">
        <v>0</v>
      </c>
      <c r="I126" s="42">
        <f>E126*H126</f>
        <v>0</v>
      </c>
    </row>
    <row r="127" spans="1:9" s="18" customFormat="1" ht="11.25" customHeight="1" x14ac:dyDescent="0.2">
      <c r="A127" s="54"/>
      <c r="B127" s="55">
        <v>61</v>
      </c>
      <c r="C127" s="56" t="s">
        <v>209</v>
      </c>
      <c r="D127" s="57"/>
      <c r="E127" s="57"/>
      <c r="F127" s="58"/>
      <c r="G127" s="59">
        <f>SUM(G119:G126)</f>
        <v>0</v>
      </c>
      <c r="H127" s="60"/>
      <c r="I127" s="61">
        <f>SUM(I119:I126)</f>
        <v>0</v>
      </c>
    </row>
    <row r="128" spans="1:9" s="18" customFormat="1" ht="11.25" customHeight="1" x14ac:dyDescent="0.2">
      <c r="A128" s="27"/>
      <c r="B128" s="28" t="s">
        <v>210</v>
      </c>
      <c r="C128" s="29" t="s">
        <v>211</v>
      </c>
      <c r="D128" s="26"/>
      <c r="E128" s="26"/>
      <c r="F128" s="30"/>
      <c r="G128" s="31"/>
      <c r="H128" s="32"/>
      <c r="I128" s="33"/>
    </row>
    <row r="129" spans="1:9" s="1" customFormat="1" ht="9.75" x14ac:dyDescent="0.2">
      <c r="A129" s="34">
        <f>A126+1</f>
        <v>64</v>
      </c>
      <c r="B129" s="35" t="s">
        <v>212</v>
      </c>
      <c r="C129" s="36" t="s">
        <v>213</v>
      </c>
      <c r="D129" s="37" t="s">
        <v>48</v>
      </c>
      <c r="E129" s="44">
        <v>212.71</v>
      </c>
      <c r="F129" s="116">
        <v>0</v>
      </c>
      <c r="G129" s="117">
        <f>E129*F129</f>
        <v>0</v>
      </c>
      <c r="H129" s="118">
        <v>0</v>
      </c>
      <c r="I129" s="42">
        <f>E129*H129</f>
        <v>0</v>
      </c>
    </row>
    <row r="130" spans="1:9" s="1" customFormat="1" ht="9.75" customHeight="1" x14ac:dyDescent="0.2">
      <c r="A130" s="8"/>
      <c r="B130" s="43" t="s">
        <v>30</v>
      </c>
      <c r="C130" s="467" t="s">
        <v>214</v>
      </c>
      <c r="D130" s="468"/>
      <c r="E130" s="468"/>
      <c r="F130" s="468"/>
      <c r="G130" s="468"/>
      <c r="H130" s="468"/>
      <c r="I130" s="469"/>
    </row>
    <row r="131" spans="1:9" s="1" customFormat="1" ht="9.75" x14ac:dyDescent="0.2">
      <c r="A131" s="34">
        <f>A129+1</f>
        <v>65</v>
      </c>
      <c r="B131" s="35" t="s">
        <v>215</v>
      </c>
      <c r="C131" s="36" t="s">
        <v>216</v>
      </c>
      <c r="D131" s="37" t="s">
        <v>48</v>
      </c>
      <c r="E131" s="44">
        <v>96.720000000000013</v>
      </c>
      <c r="F131" s="116">
        <v>0</v>
      </c>
      <c r="G131" s="117">
        <f>E131*F131</f>
        <v>0</v>
      </c>
      <c r="H131" s="118">
        <v>0</v>
      </c>
      <c r="I131" s="42">
        <f>E131*H131</f>
        <v>0</v>
      </c>
    </row>
    <row r="132" spans="1:9" s="1" customFormat="1" ht="9.75" customHeight="1" x14ac:dyDescent="0.2">
      <c r="A132" s="8"/>
      <c r="B132" s="43" t="s">
        <v>30</v>
      </c>
      <c r="C132" s="467" t="s">
        <v>217</v>
      </c>
      <c r="D132" s="468"/>
      <c r="E132" s="468"/>
      <c r="F132" s="468"/>
      <c r="G132" s="468"/>
      <c r="H132" s="468"/>
      <c r="I132" s="469"/>
    </row>
    <row r="133" spans="1:9" s="1" customFormat="1" ht="9.75" x14ac:dyDescent="0.2">
      <c r="A133" s="34">
        <f>A131+1</f>
        <v>66</v>
      </c>
      <c r="B133" s="35" t="s">
        <v>218</v>
      </c>
      <c r="C133" s="36" t="s">
        <v>219</v>
      </c>
      <c r="D133" s="37" t="s">
        <v>48</v>
      </c>
      <c r="E133" s="44">
        <v>309.43</v>
      </c>
      <c r="F133" s="116">
        <v>0</v>
      </c>
      <c r="G133" s="117">
        <f>E133*F133</f>
        <v>0</v>
      </c>
      <c r="H133" s="118">
        <v>0</v>
      </c>
      <c r="I133" s="42">
        <f>E133*H133</f>
        <v>0</v>
      </c>
    </row>
    <row r="134" spans="1:9" s="1" customFormat="1" ht="9.75" customHeight="1" x14ac:dyDescent="0.2">
      <c r="A134" s="8"/>
      <c r="B134" s="43" t="s">
        <v>30</v>
      </c>
      <c r="C134" s="467" t="s">
        <v>220</v>
      </c>
      <c r="D134" s="468"/>
      <c r="E134" s="468"/>
      <c r="F134" s="468"/>
      <c r="G134" s="468"/>
      <c r="H134" s="468"/>
      <c r="I134" s="469"/>
    </row>
    <row r="135" spans="1:9" s="1" customFormat="1" ht="9.75" x14ac:dyDescent="0.2">
      <c r="A135" s="34">
        <f>A133+1</f>
        <v>67</v>
      </c>
      <c r="B135" s="35" t="s">
        <v>221</v>
      </c>
      <c r="C135" s="36" t="s">
        <v>222</v>
      </c>
      <c r="D135" s="37" t="s">
        <v>48</v>
      </c>
      <c r="E135" s="44">
        <v>364.18</v>
      </c>
      <c r="F135" s="116">
        <v>0</v>
      </c>
      <c r="G135" s="117">
        <f>E135*F135</f>
        <v>0</v>
      </c>
      <c r="H135" s="118">
        <v>0</v>
      </c>
      <c r="I135" s="42">
        <f>E135*H135</f>
        <v>0</v>
      </c>
    </row>
    <row r="136" spans="1:9" s="1" customFormat="1" ht="9.75" customHeight="1" x14ac:dyDescent="0.2">
      <c r="A136" s="8"/>
      <c r="B136" s="43" t="s">
        <v>30</v>
      </c>
      <c r="C136" s="467" t="s">
        <v>223</v>
      </c>
      <c r="D136" s="468"/>
      <c r="E136" s="468"/>
      <c r="F136" s="468"/>
      <c r="G136" s="468"/>
      <c r="H136" s="468"/>
      <c r="I136" s="469"/>
    </row>
    <row r="137" spans="1:9" s="1" customFormat="1" ht="9.75" x14ac:dyDescent="0.2">
      <c r="A137" s="34">
        <f>A135+1</f>
        <v>68</v>
      </c>
      <c r="B137" s="35" t="s">
        <v>224</v>
      </c>
      <c r="C137" s="36" t="s">
        <v>225</v>
      </c>
      <c r="D137" s="37" t="s">
        <v>48</v>
      </c>
      <c r="E137" s="44">
        <v>54.75</v>
      </c>
      <c r="F137" s="116">
        <v>0</v>
      </c>
      <c r="G137" s="117">
        <f t="shared" ref="G137:G140" si="28">E137*F137</f>
        <v>0</v>
      </c>
      <c r="H137" s="118">
        <v>0</v>
      </c>
      <c r="I137" s="42">
        <f t="shared" ref="I137:I140" si="29">E137*H137</f>
        <v>0</v>
      </c>
    </row>
    <row r="138" spans="1:9" s="1" customFormat="1" ht="9.75" x14ac:dyDescent="0.2">
      <c r="A138" s="34">
        <f>A137+1</f>
        <v>69</v>
      </c>
      <c r="B138" s="35" t="s">
        <v>226</v>
      </c>
      <c r="C138" s="36" t="s">
        <v>227</v>
      </c>
      <c r="D138" s="37" t="s">
        <v>48</v>
      </c>
      <c r="E138" s="44">
        <v>54.75</v>
      </c>
      <c r="F138" s="116">
        <v>0</v>
      </c>
      <c r="G138" s="117">
        <f t="shared" si="28"/>
        <v>0</v>
      </c>
      <c r="H138" s="118">
        <v>0</v>
      </c>
      <c r="I138" s="42">
        <f t="shared" si="29"/>
        <v>0</v>
      </c>
    </row>
    <row r="139" spans="1:9" s="1" customFormat="1" ht="9.75" x14ac:dyDescent="0.2">
      <c r="A139" s="34">
        <f>A138+1</f>
        <v>70</v>
      </c>
      <c r="B139" s="35" t="s">
        <v>228</v>
      </c>
      <c r="C139" s="36" t="s">
        <v>229</v>
      </c>
      <c r="D139" s="37" t="s">
        <v>48</v>
      </c>
      <c r="E139" s="44">
        <v>54.75</v>
      </c>
      <c r="F139" s="116">
        <v>0</v>
      </c>
      <c r="G139" s="117">
        <f t="shared" si="28"/>
        <v>0</v>
      </c>
      <c r="H139" s="118">
        <v>0</v>
      </c>
      <c r="I139" s="42">
        <f t="shared" si="29"/>
        <v>0</v>
      </c>
    </row>
    <row r="140" spans="1:9" s="1" customFormat="1" ht="9.75" x14ac:dyDescent="0.2">
      <c r="A140" s="34">
        <f>A139+1</f>
        <v>71</v>
      </c>
      <c r="B140" s="35" t="s">
        <v>230</v>
      </c>
      <c r="C140" s="36" t="s">
        <v>231</v>
      </c>
      <c r="D140" s="37" t="s">
        <v>48</v>
      </c>
      <c r="E140" s="44">
        <v>60.225000000000001</v>
      </c>
      <c r="F140" s="116">
        <v>0</v>
      </c>
      <c r="G140" s="117">
        <f t="shared" si="28"/>
        <v>0</v>
      </c>
      <c r="H140" s="118">
        <v>0</v>
      </c>
      <c r="I140" s="42">
        <f t="shared" si="29"/>
        <v>0</v>
      </c>
    </row>
    <row r="141" spans="1:9" s="1" customFormat="1" ht="9.75" customHeight="1" x14ac:dyDescent="0.2">
      <c r="A141" s="8"/>
      <c r="B141" s="43" t="s">
        <v>30</v>
      </c>
      <c r="C141" s="467" t="s">
        <v>232</v>
      </c>
      <c r="D141" s="468"/>
      <c r="E141" s="468"/>
      <c r="F141" s="468"/>
      <c r="G141" s="468"/>
      <c r="H141" s="468"/>
      <c r="I141" s="469"/>
    </row>
    <row r="142" spans="1:9" s="18" customFormat="1" ht="11.25" customHeight="1" x14ac:dyDescent="0.2">
      <c r="A142" s="54"/>
      <c r="B142" s="55">
        <v>62</v>
      </c>
      <c r="C142" s="56" t="s">
        <v>233</v>
      </c>
      <c r="D142" s="57"/>
      <c r="E142" s="57"/>
      <c r="F142" s="58"/>
      <c r="G142" s="59">
        <f>SUM(G129:G141)</f>
        <v>0</v>
      </c>
      <c r="H142" s="60"/>
      <c r="I142" s="61">
        <f>SUM(I129:I141)</f>
        <v>0</v>
      </c>
    </row>
    <row r="143" spans="1:9" s="18" customFormat="1" ht="11.25" customHeight="1" x14ac:dyDescent="0.2">
      <c r="A143" s="27"/>
      <c r="B143" s="28" t="s">
        <v>234</v>
      </c>
      <c r="C143" s="29" t="s">
        <v>235</v>
      </c>
      <c r="D143" s="26"/>
      <c r="E143" s="26"/>
      <c r="F143" s="30"/>
      <c r="G143" s="31"/>
      <c r="H143" s="32"/>
      <c r="I143" s="33"/>
    </row>
    <row r="144" spans="1:9" s="1" customFormat="1" ht="9.75" x14ac:dyDescent="0.2">
      <c r="A144" s="34">
        <f>A140+1</f>
        <v>72</v>
      </c>
      <c r="B144" s="35" t="s">
        <v>236</v>
      </c>
      <c r="C144" s="36" t="s">
        <v>237</v>
      </c>
      <c r="D144" s="37" t="s">
        <v>48</v>
      </c>
      <c r="E144" s="41">
        <v>29.7</v>
      </c>
      <c r="F144" s="116">
        <v>0</v>
      </c>
      <c r="G144" s="117">
        <f t="shared" ref="G144:G145" si="30">E144*F144</f>
        <v>0</v>
      </c>
      <c r="H144" s="118">
        <v>0</v>
      </c>
      <c r="I144" s="42">
        <f t="shared" ref="I144:I145" si="31">E144*H144</f>
        <v>0</v>
      </c>
    </row>
    <row r="145" spans="1:9" s="1" customFormat="1" ht="9.75" x14ac:dyDescent="0.2">
      <c r="A145" s="34">
        <f>A144+1</f>
        <v>73</v>
      </c>
      <c r="B145" s="35" t="s">
        <v>238</v>
      </c>
      <c r="C145" s="36" t="s">
        <v>239</v>
      </c>
      <c r="D145" s="37" t="s">
        <v>29</v>
      </c>
      <c r="E145" s="38">
        <v>22.427500000000002</v>
      </c>
      <c r="F145" s="116">
        <v>0</v>
      </c>
      <c r="G145" s="117">
        <f t="shared" si="30"/>
        <v>0</v>
      </c>
      <c r="H145" s="118">
        <v>0</v>
      </c>
      <c r="I145" s="42">
        <f t="shared" si="31"/>
        <v>0</v>
      </c>
    </row>
    <row r="146" spans="1:9" s="1" customFormat="1" ht="9.75" customHeight="1" x14ac:dyDescent="0.2">
      <c r="A146" s="8"/>
      <c r="B146" s="43" t="s">
        <v>30</v>
      </c>
      <c r="C146" s="467" t="s">
        <v>240</v>
      </c>
      <c r="D146" s="468"/>
      <c r="E146" s="468"/>
      <c r="F146" s="468"/>
      <c r="G146" s="468"/>
      <c r="H146" s="468"/>
      <c r="I146" s="469"/>
    </row>
    <row r="147" spans="1:9" s="1" customFormat="1" ht="9.75" x14ac:dyDescent="0.2">
      <c r="A147" s="34">
        <f>A145+1</f>
        <v>74</v>
      </c>
      <c r="B147" s="35" t="s">
        <v>241</v>
      </c>
      <c r="C147" s="36" t="s">
        <v>242</v>
      </c>
      <c r="D147" s="37" t="s">
        <v>48</v>
      </c>
      <c r="E147" s="44">
        <v>65.95</v>
      </c>
      <c r="F147" s="116">
        <v>0</v>
      </c>
      <c r="G147" s="117">
        <f>E147*F147</f>
        <v>0</v>
      </c>
      <c r="H147" s="118">
        <v>0</v>
      </c>
      <c r="I147" s="42">
        <f>E147*H147</f>
        <v>0</v>
      </c>
    </row>
    <row r="148" spans="1:9" s="1" customFormat="1" ht="9.75" customHeight="1" x14ac:dyDescent="0.2">
      <c r="A148" s="8"/>
      <c r="B148" s="43" t="s">
        <v>30</v>
      </c>
      <c r="C148" s="467" t="s">
        <v>243</v>
      </c>
      <c r="D148" s="468"/>
      <c r="E148" s="468"/>
      <c r="F148" s="468"/>
      <c r="G148" s="468"/>
      <c r="H148" s="468"/>
      <c r="I148" s="469"/>
    </row>
    <row r="149" spans="1:9" s="1" customFormat="1" ht="11.25" customHeight="1" x14ac:dyDescent="0.2">
      <c r="A149" s="34">
        <f>A147+1</f>
        <v>75</v>
      </c>
      <c r="B149" s="35" t="s">
        <v>244</v>
      </c>
      <c r="C149" s="36" t="s">
        <v>245</v>
      </c>
      <c r="D149" s="37" t="s">
        <v>29</v>
      </c>
      <c r="E149" s="38">
        <v>0.375</v>
      </c>
      <c r="F149" s="116">
        <v>0</v>
      </c>
      <c r="G149" s="117">
        <f>E149*F149</f>
        <v>0</v>
      </c>
      <c r="H149" s="118">
        <v>0</v>
      </c>
      <c r="I149" s="42">
        <f>E149*H149</f>
        <v>0</v>
      </c>
    </row>
    <row r="150" spans="1:9" s="1" customFormat="1" ht="9.75" customHeight="1" x14ac:dyDescent="0.2">
      <c r="A150" s="8"/>
      <c r="B150" s="43" t="s">
        <v>30</v>
      </c>
      <c r="C150" s="467" t="s">
        <v>246</v>
      </c>
      <c r="D150" s="468"/>
      <c r="E150" s="468"/>
      <c r="F150" s="468"/>
      <c r="G150" s="468"/>
      <c r="H150" s="468"/>
      <c r="I150" s="469"/>
    </row>
    <row r="151" spans="1:9" s="18" customFormat="1" ht="11.25" customHeight="1" x14ac:dyDescent="0.2">
      <c r="A151" s="54"/>
      <c r="B151" s="55">
        <v>63</v>
      </c>
      <c r="C151" s="56" t="s">
        <v>247</v>
      </c>
      <c r="D151" s="57"/>
      <c r="E151" s="57"/>
      <c r="F151" s="58"/>
      <c r="G151" s="59">
        <f>SUM(G144:G150)</f>
        <v>0</v>
      </c>
      <c r="H151" s="60"/>
      <c r="I151" s="61">
        <f>SUM(I144:I150)</f>
        <v>0</v>
      </c>
    </row>
    <row r="152" spans="1:9" s="18" customFormat="1" ht="11.25" customHeight="1" x14ac:dyDescent="0.2">
      <c r="A152" s="27"/>
      <c r="B152" s="28" t="s">
        <v>248</v>
      </c>
      <c r="C152" s="29" t="s">
        <v>249</v>
      </c>
      <c r="D152" s="26"/>
      <c r="E152" s="26"/>
      <c r="F152" s="30"/>
      <c r="G152" s="31"/>
      <c r="H152" s="32"/>
      <c r="I152" s="33"/>
    </row>
    <row r="153" spans="1:9" s="1" customFormat="1" ht="9.75" x14ac:dyDescent="0.2">
      <c r="A153" s="34">
        <f>A149+1</f>
        <v>76</v>
      </c>
      <c r="B153" s="35" t="s">
        <v>250</v>
      </c>
      <c r="C153" s="36" t="s">
        <v>251</v>
      </c>
      <c r="D153" s="37" t="s">
        <v>252</v>
      </c>
      <c r="E153" s="45">
        <v>18</v>
      </c>
      <c r="F153" s="116">
        <v>0</v>
      </c>
      <c r="G153" s="117">
        <f>E153*F153</f>
        <v>0</v>
      </c>
      <c r="H153" s="118">
        <v>0</v>
      </c>
      <c r="I153" s="42">
        <f>E153*H153</f>
        <v>0</v>
      </c>
    </row>
    <row r="154" spans="1:9" s="1" customFormat="1" ht="9.75" customHeight="1" x14ac:dyDescent="0.2">
      <c r="A154" s="8"/>
      <c r="B154" s="43" t="s">
        <v>30</v>
      </c>
      <c r="C154" s="467" t="s">
        <v>253</v>
      </c>
      <c r="D154" s="468"/>
      <c r="E154" s="468"/>
      <c r="F154" s="468"/>
      <c r="G154" s="468"/>
      <c r="H154" s="468"/>
      <c r="I154" s="469"/>
    </row>
    <row r="155" spans="1:9" s="1" customFormat="1" ht="9.75" x14ac:dyDescent="0.2">
      <c r="A155" s="34">
        <f>A153+1</f>
        <v>77</v>
      </c>
      <c r="B155" s="35" t="s">
        <v>254</v>
      </c>
      <c r="C155" s="36" t="s">
        <v>255</v>
      </c>
      <c r="D155" s="37" t="s">
        <v>252</v>
      </c>
      <c r="E155" s="45">
        <v>1</v>
      </c>
      <c r="F155" s="116">
        <v>0</v>
      </c>
      <c r="G155" s="117">
        <f t="shared" ref="G155:G160" si="32">E155*F155</f>
        <v>0</v>
      </c>
      <c r="H155" s="118">
        <v>0</v>
      </c>
      <c r="I155" s="42">
        <f t="shared" ref="I155:I160" si="33">E155*H155</f>
        <v>0</v>
      </c>
    </row>
    <row r="156" spans="1:9" s="1" customFormat="1" ht="9.75" x14ac:dyDescent="0.2">
      <c r="A156" s="34">
        <f>A155+1</f>
        <v>78</v>
      </c>
      <c r="B156" s="35" t="s">
        <v>256</v>
      </c>
      <c r="C156" s="36" t="s">
        <v>257</v>
      </c>
      <c r="D156" s="37" t="s">
        <v>252</v>
      </c>
      <c r="E156" s="45">
        <v>7</v>
      </c>
      <c r="F156" s="116">
        <v>0</v>
      </c>
      <c r="G156" s="117">
        <f t="shared" si="32"/>
        <v>0</v>
      </c>
      <c r="H156" s="118">
        <v>0</v>
      </c>
      <c r="I156" s="42">
        <f t="shared" si="33"/>
        <v>0</v>
      </c>
    </row>
    <row r="157" spans="1:9" s="1" customFormat="1" ht="9.75" x14ac:dyDescent="0.2">
      <c r="A157" s="34">
        <f>A156+1</f>
        <v>79</v>
      </c>
      <c r="B157" s="35" t="s">
        <v>258</v>
      </c>
      <c r="C157" s="36" t="s">
        <v>259</v>
      </c>
      <c r="D157" s="37" t="s">
        <v>252</v>
      </c>
      <c r="E157" s="45">
        <v>1</v>
      </c>
      <c r="F157" s="116">
        <v>0</v>
      </c>
      <c r="G157" s="117">
        <f t="shared" si="32"/>
        <v>0</v>
      </c>
      <c r="H157" s="118">
        <v>0</v>
      </c>
      <c r="I157" s="42">
        <f t="shared" si="33"/>
        <v>0</v>
      </c>
    </row>
    <row r="158" spans="1:9" s="1" customFormat="1" ht="9.75" x14ac:dyDescent="0.2">
      <c r="A158" s="34">
        <f>A157+1</f>
        <v>80</v>
      </c>
      <c r="B158" s="35" t="s">
        <v>260</v>
      </c>
      <c r="C158" s="36" t="s">
        <v>261</v>
      </c>
      <c r="D158" s="37" t="s">
        <v>252</v>
      </c>
      <c r="E158" s="45">
        <v>4</v>
      </c>
      <c r="F158" s="116">
        <v>0</v>
      </c>
      <c r="G158" s="117">
        <f t="shared" si="32"/>
        <v>0</v>
      </c>
      <c r="H158" s="118">
        <v>0</v>
      </c>
      <c r="I158" s="42">
        <f t="shared" si="33"/>
        <v>0</v>
      </c>
    </row>
    <row r="159" spans="1:9" s="1" customFormat="1" ht="9.75" x14ac:dyDescent="0.2">
      <c r="A159" s="34">
        <f>A158+1</f>
        <v>81</v>
      </c>
      <c r="B159" s="35" t="s">
        <v>262</v>
      </c>
      <c r="C159" s="36" t="s">
        <v>263</v>
      </c>
      <c r="D159" s="37" t="s">
        <v>252</v>
      </c>
      <c r="E159" s="45">
        <v>5</v>
      </c>
      <c r="F159" s="116">
        <v>0</v>
      </c>
      <c r="G159" s="117">
        <f t="shared" si="32"/>
        <v>0</v>
      </c>
      <c r="H159" s="118">
        <v>0</v>
      </c>
      <c r="I159" s="42">
        <f t="shared" si="33"/>
        <v>0</v>
      </c>
    </row>
    <row r="160" spans="1:9" s="1" customFormat="1" ht="9.75" x14ac:dyDescent="0.2">
      <c r="A160" s="34">
        <f>A159+1</f>
        <v>82</v>
      </c>
      <c r="B160" s="35" t="s">
        <v>250</v>
      </c>
      <c r="C160" s="36" t="s">
        <v>251</v>
      </c>
      <c r="D160" s="37" t="s">
        <v>252</v>
      </c>
      <c r="E160" s="45">
        <v>17</v>
      </c>
      <c r="F160" s="116">
        <v>0</v>
      </c>
      <c r="G160" s="117">
        <f t="shared" si="32"/>
        <v>0</v>
      </c>
      <c r="H160" s="118">
        <v>0</v>
      </c>
      <c r="I160" s="42">
        <f t="shared" si="33"/>
        <v>0</v>
      </c>
    </row>
    <row r="161" spans="1:9" s="1" customFormat="1" ht="9.75" customHeight="1" x14ac:dyDescent="0.2">
      <c r="A161" s="8"/>
      <c r="B161" s="43" t="s">
        <v>30</v>
      </c>
      <c r="C161" s="467" t="s">
        <v>264</v>
      </c>
      <c r="D161" s="468"/>
      <c r="E161" s="468"/>
      <c r="F161" s="468"/>
      <c r="G161" s="468"/>
      <c r="H161" s="468"/>
      <c r="I161" s="469"/>
    </row>
    <row r="162" spans="1:9" s="1" customFormat="1" ht="9.75" x14ac:dyDescent="0.2">
      <c r="A162" s="34">
        <f>A160+1</f>
        <v>83</v>
      </c>
      <c r="B162" s="35" t="s">
        <v>265</v>
      </c>
      <c r="C162" s="36" t="s">
        <v>266</v>
      </c>
      <c r="D162" s="37" t="s">
        <v>252</v>
      </c>
      <c r="E162" s="45">
        <v>2</v>
      </c>
      <c r="F162" s="116">
        <v>0</v>
      </c>
      <c r="G162" s="117">
        <f>E162*F162</f>
        <v>0</v>
      </c>
      <c r="H162" s="118">
        <v>0</v>
      </c>
      <c r="I162" s="42">
        <f>E162*H162</f>
        <v>0</v>
      </c>
    </row>
    <row r="163" spans="1:9" s="1" customFormat="1" ht="9.75" customHeight="1" x14ac:dyDescent="0.2">
      <c r="A163" s="8"/>
      <c r="B163" s="43" t="s">
        <v>30</v>
      </c>
      <c r="C163" s="467" t="s">
        <v>267</v>
      </c>
      <c r="D163" s="468"/>
      <c r="E163" s="468"/>
      <c r="F163" s="468"/>
      <c r="G163" s="468"/>
      <c r="H163" s="468"/>
      <c r="I163" s="469"/>
    </row>
    <row r="164" spans="1:9" s="1" customFormat="1" ht="9.75" x14ac:dyDescent="0.2">
      <c r="A164" s="34">
        <f>A162+1</f>
        <v>84</v>
      </c>
      <c r="B164" s="35" t="s">
        <v>268</v>
      </c>
      <c r="C164" s="36" t="s">
        <v>269</v>
      </c>
      <c r="D164" s="37" t="s">
        <v>252</v>
      </c>
      <c r="E164" s="45">
        <v>4</v>
      </c>
      <c r="F164" s="116">
        <v>0</v>
      </c>
      <c r="G164" s="117">
        <f>E164*F164</f>
        <v>0</v>
      </c>
      <c r="H164" s="118">
        <v>0</v>
      </c>
      <c r="I164" s="42">
        <f>E164*H164</f>
        <v>0</v>
      </c>
    </row>
    <row r="165" spans="1:9" s="1" customFormat="1" ht="9.75" customHeight="1" x14ac:dyDescent="0.2">
      <c r="A165" s="8"/>
      <c r="B165" s="43" t="s">
        <v>30</v>
      </c>
      <c r="C165" s="467" t="s">
        <v>270</v>
      </c>
      <c r="D165" s="468"/>
      <c r="E165" s="468"/>
      <c r="F165" s="468"/>
      <c r="G165" s="468"/>
      <c r="H165" s="468"/>
      <c r="I165" s="469"/>
    </row>
    <row r="166" spans="1:9" s="1" customFormat="1" ht="9.75" x14ac:dyDescent="0.2">
      <c r="A166" s="34">
        <f>A164+1</f>
        <v>85</v>
      </c>
      <c r="B166" s="35" t="s">
        <v>271</v>
      </c>
      <c r="C166" s="36" t="s">
        <v>272</v>
      </c>
      <c r="D166" s="37" t="s">
        <v>252</v>
      </c>
      <c r="E166" s="45">
        <v>7</v>
      </c>
      <c r="F166" s="116">
        <v>0</v>
      </c>
      <c r="G166" s="117">
        <f>E166*F166</f>
        <v>0</v>
      </c>
      <c r="H166" s="118">
        <v>0</v>
      </c>
      <c r="I166" s="42">
        <f>E166*H166</f>
        <v>0</v>
      </c>
    </row>
    <row r="167" spans="1:9" s="1" customFormat="1" ht="9.75" customHeight="1" x14ac:dyDescent="0.2">
      <c r="A167" s="8"/>
      <c r="B167" s="43" t="s">
        <v>30</v>
      </c>
      <c r="C167" s="467" t="s">
        <v>273</v>
      </c>
      <c r="D167" s="468"/>
      <c r="E167" s="468"/>
      <c r="F167" s="468"/>
      <c r="G167" s="468"/>
      <c r="H167" s="468"/>
      <c r="I167" s="469"/>
    </row>
    <row r="168" spans="1:9" s="1" customFormat="1" ht="9.75" x14ac:dyDescent="0.2">
      <c r="A168" s="34">
        <f>A166+1</f>
        <v>86</v>
      </c>
      <c r="B168" s="35" t="s">
        <v>274</v>
      </c>
      <c r="C168" s="36" t="s">
        <v>275</v>
      </c>
      <c r="D168" s="37" t="s">
        <v>252</v>
      </c>
      <c r="E168" s="45">
        <v>1</v>
      </c>
      <c r="F168" s="116">
        <v>0</v>
      </c>
      <c r="G168" s="117">
        <f t="shared" ref="G168:G169" si="34">E168*F168</f>
        <v>0</v>
      </c>
      <c r="H168" s="118">
        <v>0</v>
      </c>
      <c r="I168" s="42">
        <f t="shared" ref="I168:I169" si="35">E168*H168</f>
        <v>0</v>
      </c>
    </row>
    <row r="169" spans="1:9" s="1" customFormat="1" ht="9.75" x14ac:dyDescent="0.2">
      <c r="A169" s="34">
        <f>A168+1</f>
        <v>87</v>
      </c>
      <c r="B169" s="35" t="s">
        <v>276</v>
      </c>
      <c r="C169" s="36" t="s">
        <v>277</v>
      </c>
      <c r="D169" s="37" t="s">
        <v>252</v>
      </c>
      <c r="E169" s="45">
        <v>2</v>
      </c>
      <c r="F169" s="116">
        <v>0</v>
      </c>
      <c r="G169" s="117">
        <f t="shared" si="34"/>
        <v>0</v>
      </c>
      <c r="H169" s="118">
        <v>0</v>
      </c>
      <c r="I169" s="42">
        <f t="shared" si="35"/>
        <v>0</v>
      </c>
    </row>
    <row r="170" spans="1:9" s="1" customFormat="1" ht="9.75" customHeight="1" x14ac:dyDescent="0.2">
      <c r="A170" s="8"/>
      <c r="B170" s="43" t="s">
        <v>30</v>
      </c>
      <c r="C170" s="467" t="s">
        <v>267</v>
      </c>
      <c r="D170" s="468"/>
      <c r="E170" s="468"/>
      <c r="F170" s="468"/>
      <c r="G170" s="468"/>
      <c r="H170" s="468"/>
      <c r="I170" s="469"/>
    </row>
    <row r="171" spans="1:9" s="1" customFormat="1" ht="9.75" x14ac:dyDescent="0.2">
      <c r="A171" s="34">
        <f>A169+1</f>
        <v>88</v>
      </c>
      <c r="B171" s="35" t="s">
        <v>278</v>
      </c>
      <c r="C171" s="36" t="s">
        <v>279</v>
      </c>
      <c r="D171" s="37" t="s">
        <v>252</v>
      </c>
      <c r="E171" s="45">
        <v>1</v>
      </c>
      <c r="F171" s="116">
        <v>0</v>
      </c>
      <c r="G171" s="117">
        <f>E171*F171</f>
        <v>0</v>
      </c>
      <c r="H171" s="118">
        <v>0</v>
      </c>
      <c r="I171" s="42">
        <f>E171*H171</f>
        <v>0</v>
      </c>
    </row>
    <row r="172" spans="1:9" s="18" customFormat="1" ht="11.25" customHeight="1" x14ac:dyDescent="0.2">
      <c r="A172" s="54"/>
      <c r="B172" s="55">
        <v>64</v>
      </c>
      <c r="C172" s="56" t="s">
        <v>280</v>
      </c>
      <c r="D172" s="57"/>
      <c r="E172" s="57"/>
      <c r="F172" s="58"/>
      <c r="G172" s="59">
        <f>SUM(G153:G171)</f>
        <v>0</v>
      </c>
      <c r="H172" s="60"/>
      <c r="I172" s="61">
        <f>SUM(I153:I171)</f>
        <v>0</v>
      </c>
    </row>
    <row r="173" spans="1:9" s="18" customFormat="1" ht="11.25" customHeight="1" x14ac:dyDescent="0.2">
      <c r="A173" s="27"/>
      <c r="B173" s="28" t="s">
        <v>281</v>
      </c>
      <c r="C173" s="29" t="s">
        <v>282</v>
      </c>
      <c r="D173" s="26"/>
      <c r="E173" s="26"/>
      <c r="F173" s="30"/>
      <c r="G173" s="31"/>
      <c r="H173" s="32"/>
      <c r="I173" s="33"/>
    </row>
    <row r="174" spans="1:9" s="1" customFormat="1" ht="9.75" x14ac:dyDescent="0.2">
      <c r="A174" s="34">
        <f>A171+1</f>
        <v>89</v>
      </c>
      <c r="B174" s="35" t="s">
        <v>283</v>
      </c>
      <c r="C174" s="36" t="s">
        <v>284</v>
      </c>
      <c r="D174" s="37" t="s">
        <v>285</v>
      </c>
      <c r="E174" s="41">
        <v>36</v>
      </c>
      <c r="F174" s="116">
        <v>0</v>
      </c>
      <c r="G174" s="117">
        <f>E174*F174</f>
        <v>0</v>
      </c>
      <c r="H174" s="118">
        <v>0</v>
      </c>
      <c r="I174" s="42">
        <f>E174*H174</f>
        <v>0</v>
      </c>
    </row>
    <row r="175" spans="1:9" s="1" customFormat="1" ht="9.75" customHeight="1" x14ac:dyDescent="0.2">
      <c r="A175" s="8"/>
      <c r="B175" s="43" t="s">
        <v>30</v>
      </c>
      <c r="C175" s="467" t="s">
        <v>286</v>
      </c>
      <c r="D175" s="468"/>
      <c r="E175" s="468"/>
      <c r="F175" s="468"/>
      <c r="G175" s="468"/>
      <c r="H175" s="468"/>
      <c r="I175" s="469"/>
    </row>
    <row r="176" spans="1:9" s="1" customFormat="1" ht="9.75" x14ac:dyDescent="0.2">
      <c r="A176" s="34">
        <f>A174+1</f>
        <v>90</v>
      </c>
      <c r="B176" s="35" t="s">
        <v>287</v>
      </c>
      <c r="C176" s="36" t="s">
        <v>288</v>
      </c>
      <c r="D176" s="37" t="s">
        <v>48</v>
      </c>
      <c r="E176" s="45">
        <v>500</v>
      </c>
      <c r="F176" s="116">
        <v>0</v>
      </c>
      <c r="G176" s="117">
        <f t="shared" ref="G176:G180" si="36">E176*F176</f>
        <v>0</v>
      </c>
      <c r="H176" s="118">
        <v>0</v>
      </c>
      <c r="I176" s="42">
        <f t="shared" ref="I176:I180" si="37">E176*H176</f>
        <v>0</v>
      </c>
    </row>
    <row r="177" spans="1:9" s="1" customFormat="1" ht="9.75" x14ac:dyDescent="0.2">
      <c r="A177" s="34">
        <f>A176+1</f>
        <v>91</v>
      </c>
      <c r="B177" s="35" t="s">
        <v>289</v>
      </c>
      <c r="C177" s="36" t="s">
        <v>290</v>
      </c>
      <c r="D177" s="37" t="s">
        <v>291</v>
      </c>
      <c r="E177" s="45">
        <v>1</v>
      </c>
      <c r="F177" s="116">
        <v>0</v>
      </c>
      <c r="G177" s="117">
        <f t="shared" si="36"/>
        <v>0</v>
      </c>
      <c r="H177" s="118">
        <v>0</v>
      </c>
      <c r="I177" s="42">
        <f t="shared" si="37"/>
        <v>0</v>
      </c>
    </row>
    <row r="178" spans="1:9" s="1" customFormat="1" ht="9.75" x14ac:dyDescent="0.2">
      <c r="A178" s="34">
        <f>A177+1</f>
        <v>92</v>
      </c>
      <c r="B178" s="35" t="s">
        <v>292</v>
      </c>
      <c r="C178" s="36" t="s">
        <v>293</v>
      </c>
      <c r="D178" s="37" t="s">
        <v>291</v>
      </c>
      <c r="E178" s="45">
        <v>1</v>
      </c>
      <c r="F178" s="116">
        <v>0</v>
      </c>
      <c r="G178" s="117">
        <f t="shared" si="36"/>
        <v>0</v>
      </c>
      <c r="H178" s="118">
        <v>0</v>
      </c>
      <c r="I178" s="42">
        <f t="shared" si="37"/>
        <v>0</v>
      </c>
    </row>
    <row r="179" spans="1:9" s="1" customFormat="1" ht="19.5" x14ac:dyDescent="0.2">
      <c r="A179" s="34">
        <f>A178+1</f>
        <v>93</v>
      </c>
      <c r="B179" s="35" t="s">
        <v>294</v>
      </c>
      <c r="C179" s="36" t="s">
        <v>295</v>
      </c>
      <c r="D179" s="37" t="s">
        <v>48</v>
      </c>
      <c r="E179" s="44">
        <v>95.55</v>
      </c>
      <c r="F179" s="116">
        <v>0</v>
      </c>
      <c r="G179" s="117">
        <f t="shared" si="36"/>
        <v>0</v>
      </c>
      <c r="H179" s="118">
        <v>0</v>
      </c>
      <c r="I179" s="42">
        <f t="shared" si="37"/>
        <v>0</v>
      </c>
    </row>
    <row r="180" spans="1:9" s="1" customFormat="1" ht="9.75" x14ac:dyDescent="0.2">
      <c r="A180" s="34">
        <f>A179+1</f>
        <v>94</v>
      </c>
      <c r="B180" s="35" t="s">
        <v>296</v>
      </c>
      <c r="C180" s="36" t="s">
        <v>297</v>
      </c>
      <c r="D180" s="37" t="s">
        <v>298</v>
      </c>
      <c r="E180" s="45">
        <v>9</v>
      </c>
      <c r="F180" s="116">
        <v>0</v>
      </c>
      <c r="G180" s="117">
        <f t="shared" si="36"/>
        <v>0</v>
      </c>
      <c r="H180" s="118">
        <v>0</v>
      </c>
      <c r="I180" s="42">
        <f t="shared" si="37"/>
        <v>0</v>
      </c>
    </row>
    <row r="181" spans="1:9" s="18" customFormat="1" ht="11.25" customHeight="1" x14ac:dyDescent="0.2">
      <c r="A181" s="54"/>
      <c r="B181" s="55">
        <v>9</v>
      </c>
      <c r="C181" s="56" t="s">
        <v>299</v>
      </c>
      <c r="D181" s="57"/>
      <c r="E181" s="57"/>
      <c r="F181" s="58"/>
      <c r="G181" s="59">
        <f>SUM(G174:G180)</f>
        <v>0</v>
      </c>
      <c r="H181" s="60"/>
      <c r="I181" s="61">
        <f>SUM(I174:I180)</f>
        <v>0</v>
      </c>
    </row>
    <row r="182" spans="1:9" s="18" customFormat="1" ht="11.25" customHeight="1" x14ac:dyDescent="0.2">
      <c r="A182" s="27"/>
      <c r="B182" s="28" t="s">
        <v>300</v>
      </c>
      <c r="C182" s="29" t="s">
        <v>301</v>
      </c>
      <c r="D182" s="26"/>
      <c r="E182" s="26"/>
      <c r="F182" s="30"/>
      <c r="G182" s="31"/>
      <c r="H182" s="32"/>
      <c r="I182" s="33"/>
    </row>
    <row r="183" spans="1:9" s="1" customFormat="1" ht="9.75" x14ac:dyDescent="0.2">
      <c r="A183" s="34">
        <f>A180+1</f>
        <v>95</v>
      </c>
      <c r="B183" s="35" t="s">
        <v>302</v>
      </c>
      <c r="C183" s="36" t="s">
        <v>303</v>
      </c>
      <c r="D183" s="37" t="s">
        <v>48</v>
      </c>
      <c r="E183" s="45">
        <v>57</v>
      </c>
      <c r="F183" s="116">
        <v>0</v>
      </c>
      <c r="G183" s="117">
        <f>E183*F183</f>
        <v>0</v>
      </c>
      <c r="H183" s="118">
        <v>0</v>
      </c>
      <c r="I183" s="42">
        <f>E183*H183</f>
        <v>0</v>
      </c>
    </row>
    <row r="184" spans="1:9" s="1" customFormat="1" ht="9.75" x14ac:dyDescent="0.2">
      <c r="A184" s="34">
        <f>A183+1</f>
        <v>96</v>
      </c>
      <c r="B184" s="35" t="s">
        <v>304</v>
      </c>
      <c r="C184" s="36" t="s">
        <v>305</v>
      </c>
      <c r="D184" s="37" t="s">
        <v>48</v>
      </c>
      <c r="E184" s="45">
        <v>114</v>
      </c>
      <c r="F184" s="116">
        <v>0</v>
      </c>
      <c r="G184" s="117">
        <f t="shared" ref="G184:G186" si="38">E184*F184</f>
        <v>0</v>
      </c>
      <c r="H184" s="118">
        <v>0</v>
      </c>
      <c r="I184" s="42">
        <f t="shared" ref="I184:I186" si="39">E184*H184</f>
        <v>0</v>
      </c>
    </row>
    <row r="185" spans="1:9" s="1" customFormat="1" ht="9.75" x14ac:dyDescent="0.2">
      <c r="A185" s="34">
        <f>A184+1</f>
        <v>97</v>
      </c>
      <c r="B185" s="35" t="s">
        <v>306</v>
      </c>
      <c r="C185" s="36" t="s">
        <v>307</v>
      </c>
      <c r="D185" s="37" t="s">
        <v>48</v>
      </c>
      <c r="E185" s="45">
        <v>57</v>
      </c>
      <c r="F185" s="116">
        <v>0</v>
      </c>
      <c r="G185" s="117">
        <f t="shared" si="38"/>
        <v>0</v>
      </c>
      <c r="H185" s="118">
        <v>0</v>
      </c>
      <c r="I185" s="42">
        <f t="shared" si="39"/>
        <v>0</v>
      </c>
    </row>
    <row r="186" spans="1:9" s="1" customFormat="1" ht="9.75" x14ac:dyDescent="0.2">
      <c r="A186" s="34">
        <f>A185+1</f>
        <v>98</v>
      </c>
      <c r="B186" s="35" t="s">
        <v>308</v>
      </c>
      <c r="C186" s="36" t="s">
        <v>309</v>
      </c>
      <c r="D186" s="37" t="s">
        <v>29</v>
      </c>
      <c r="E186" s="38">
        <v>120.9</v>
      </c>
      <c r="F186" s="116">
        <v>0</v>
      </c>
      <c r="G186" s="117">
        <f t="shared" si="38"/>
        <v>0</v>
      </c>
      <c r="H186" s="118">
        <v>0</v>
      </c>
      <c r="I186" s="42">
        <f t="shared" si="39"/>
        <v>0</v>
      </c>
    </row>
    <row r="187" spans="1:9" s="1" customFormat="1" ht="9.75" customHeight="1" x14ac:dyDescent="0.2">
      <c r="A187" s="8"/>
      <c r="B187" s="43" t="s">
        <v>30</v>
      </c>
      <c r="C187" s="467" t="s">
        <v>310</v>
      </c>
      <c r="D187" s="468"/>
      <c r="E187" s="468"/>
      <c r="F187" s="468"/>
      <c r="G187" s="468"/>
      <c r="H187" s="468"/>
      <c r="I187" s="469"/>
    </row>
    <row r="188" spans="1:9" s="1" customFormat="1" ht="9.75" x14ac:dyDescent="0.2">
      <c r="A188" s="34">
        <f>A186+1</f>
        <v>99</v>
      </c>
      <c r="B188" s="35" t="s">
        <v>311</v>
      </c>
      <c r="C188" s="36" t="s">
        <v>312</v>
      </c>
      <c r="D188" s="37" t="s">
        <v>29</v>
      </c>
      <c r="E188" s="41">
        <v>120.9</v>
      </c>
      <c r="F188" s="116">
        <v>0</v>
      </c>
      <c r="G188" s="117">
        <f t="shared" ref="G188:G189" si="40">E188*F188</f>
        <v>0</v>
      </c>
      <c r="H188" s="118">
        <v>0</v>
      </c>
      <c r="I188" s="42">
        <f t="shared" ref="I188:I189" si="41">E188*H188</f>
        <v>0</v>
      </c>
    </row>
    <row r="189" spans="1:9" s="1" customFormat="1" ht="9.75" x14ac:dyDescent="0.2">
      <c r="A189" s="34">
        <f>A188+1</f>
        <v>100</v>
      </c>
      <c r="B189" s="35" t="s">
        <v>313</v>
      </c>
      <c r="C189" s="36" t="s">
        <v>314</v>
      </c>
      <c r="D189" s="37" t="s">
        <v>29</v>
      </c>
      <c r="E189" s="38">
        <v>725.40000000000009</v>
      </c>
      <c r="F189" s="116">
        <v>0</v>
      </c>
      <c r="G189" s="117">
        <f t="shared" si="40"/>
        <v>0</v>
      </c>
      <c r="H189" s="118">
        <v>0</v>
      </c>
      <c r="I189" s="42">
        <f t="shared" si="41"/>
        <v>0</v>
      </c>
    </row>
    <row r="190" spans="1:9" s="1" customFormat="1" ht="9.75" customHeight="1" x14ac:dyDescent="0.2">
      <c r="A190" s="8"/>
      <c r="B190" s="43" t="s">
        <v>30</v>
      </c>
      <c r="C190" s="467" t="s">
        <v>315</v>
      </c>
      <c r="D190" s="468"/>
      <c r="E190" s="468"/>
      <c r="F190" s="468"/>
      <c r="G190" s="468"/>
      <c r="H190" s="468"/>
      <c r="I190" s="469"/>
    </row>
    <row r="191" spans="1:9" s="1" customFormat="1" ht="9.75" x14ac:dyDescent="0.2">
      <c r="A191" s="34">
        <f>A189+1</f>
        <v>101</v>
      </c>
      <c r="B191" s="35" t="s">
        <v>316</v>
      </c>
      <c r="C191" s="36" t="s">
        <v>317</v>
      </c>
      <c r="D191" s="37" t="s">
        <v>48</v>
      </c>
      <c r="E191" s="44">
        <v>39</v>
      </c>
      <c r="F191" s="116">
        <v>0</v>
      </c>
      <c r="G191" s="117">
        <f>E191*F191</f>
        <v>0</v>
      </c>
      <c r="H191" s="118">
        <v>0</v>
      </c>
      <c r="I191" s="42">
        <f>E191*H191</f>
        <v>0</v>
      </c>
    </row>
    <row r="192" spans="1:9" s="1" customFormat="1" ht="9.75" customHeight="1" x14ac:dyDescent="0.2">
      <c r="A192" s="8"/>
      <c r="B192" s="43" t="s">
        <v>30</v>
      </c>
      <c r="C192" s="467" t="s">
        <v>318</v>
      </c>
      <c r="D192" s="468"/>
      <c r="E192" s="468"/>
      <c r="F192" s="468"/>
      <c r="G192" s="468"/>
      <c r="H192" s="468"/>
      <c r="I192" s="469"/>
    </row>
    <row r="193" spans="1:9" s="1" customFormat="1" ht="9.75" x14ac:dyDescent="0.2">
      <c r="A193" s="34">
        <f>A191+1</f>
        <v>102</v>
      </c>
      <c r="B193" s="35" t="s">
        <v>319</v>
      </c>
      <c r="C193" s="36" t="s">
        <v>320</v>
      </c>
      <c r="D193" s="37" t="s">
        <v>48</v>
      </c>
      <c r="E193" s="44">
        <v>1575</v>
      </c>
      <c r="F193" s="116">
        <v>0</v>
      </c>
      <c r="G193" s="117">
        <f>E193*F193</f>
        <v>0</v>
      </c>
      <c r="H193" s="118">
        <v>0</v>
      </c>
      <c r="I193" s="42">
        <f>E193*H193</f>
        <v>0</v>
      </c>
    </row>
    <row r="194" spans="1:9" s="1" customFormat="1" ht="9.75" customHeight="1" x14ac:dyDescent="0.2">
      <c r="A194" s="8"/>
      <c r="B194" s="43" t="s">
        <v>30</v>
      </c>
      <c r="C194" s="467" t="s">
        <v>321</v>
      </c>
      <c r="D194" s="468"/>
      <c r="E194" s="468"/>
      <c r="F194" s="468"/>
      <c r="G194" s="468"/>
      <c r="H194" s="468"/>
      <c r="I194" s="469"/>
    </row>
    <row r="195" spans="1:9" s="1" customFormat="1" ht="9.75" x14ac:dyDescent="0.2">
      <c r="A195" s="34">
        <f>A193+1</f>
        <v>103</v>
      </c>
      <c r="B195" s="35" t="s">
        <v>322</v>
      </c>
      <c r="C195" s="36" t="s">
        <v>323</v>
      </c>
      <c r="D195" s="37" t="s">
        <v>48</v>
      </c>
      <c r="E195" s="45">
        <v>1575</v>
      </c>
      <c r="F195" s="116">
        <v>0</v>
      </c>
      <c r="G195" s="117">
        <f t="shared" ref="G195:G197" si="42">E195*F195</f>
        <v>0</v>
      </c>
      <c r="H195" s="118">
        <v>0</v>
      </c>
      <c r="I195" s="42">
        <f t="shared" ref="I195:I197" si="43">E195*H195</f>
        <v>0</v>
      </c>
    </row>
    <row r="196" spans="1:9" s="1" customFormat="1" ht="9.75" x14ac:dyDescent="0.2">
      <c r="A196" s="34">
        <f>A195+1</f>
        <v>104</v>
      </c>
      <c r="B196" s="35" t="s">
        <v>324</v>
      </c>
      <c r="C196" s="36" t="s">
        <v>325</v>
      </c>
      <c r="D196" s="37" t="s">
        <v>48</v>
      </c>
      <c r="E196" s="45">
        <v>1575</v>
      </c>
      <c r="F196" s="116">
        <v>0</v>
      </c>
      <c r="G196" s="117">
        <f t="shared" si="42"/>
        <v>0</v>
      </c>
      <c r="H196" s="118">
        <v>0</v>
      </c>
      <c r="I196" s="42">
        <f t="shared" si="43"/>
        <v>0</v>
      </c>
    </row>
    <row r="197" spans="1:9" s="1" customFormat="1" ht="9.75" x14ac:dyDescent="0.2">
      <c r="A197" s="34">
        <f>A196+1</f>
        <v>105</v>
      </c>
      <c r="B197" s="35" t="s">
        <v>326</v>
      </c>
      <c r="C197" s="36" t="s">
        <v>327</v>
      </c>
      <c r="D197" s="37" t="s">
        <v>48</v>
      </c>
      <c r="E197" s="44">
        <v>9450</v>
      </c>
      <c r="F197" s="116">
        <v>0</v>
      </c>
      <c r="G197" s="117">
        <f t="shared" si="42"/>
        <v>0</v>
      </c>
      <c r="H197" s="118">
        <v>0</v>
      </c>
      <c r="I197" s="42">
        <f t="shared" si="43"/>
        <v>0</v>
      </c>
    </row>
    <row r="198" spans="1:9" s="1" customFormat="1" ht="9.75" customHeight="1" x14ac:dyDescent="0.2">
      <c r="A198" s="8"/>
      <c r="B198" s="43" t="s">
        <v>30</v>
      </c>
      <c r="C198" s="467" t="s">
        <v>328</v>
      </c>
      <c r="D198" s="468"/>
      <c r="E198" s="468"/>
      <c r="F198" s="468"/>
      <c r="G198" s="468"/>
      <c r="H198" s="468"/>
      <c r="I198" s="469"/>
    </row>
    <row r="199" spans="1:9" s="1" customFormat="1" ht="9.75" x14ac:dyDescent="0.2">
      <c r="A199" s="34">
        <f>A197+1</f>
        <v>106</v>
      </c>
      <c r="B199" s="35" t="s">
        <v>329</v>
      </c>
      <c r="C199" s="36" t="s">
        <v>330</v>
      </c>
      <c r="D199" s="37" t="s">
        <v>48</v>
      </c>
      <c r="E199" s="45">
        <v>1575</v>
      </c>
      <c r="F199" s="116">
        <v>0</v>
      </c>
      <c r="G199" s="117">
        <f>E199*F199</f>
        <v>0</v>
      </c>
      <c r="H199" s="118">
        <v>0</v>
      </c>
      <c r="I199" s="42">
        <f>E199*H199</f>
        <v>0</v>
      </c>
    </row>
    <row r="200" spans="1:9" s="18" customFormat="1" ht="11.25" customHeight="1" x14ac:dyDescent="0.2">
      <c r="A200" s="54"/>
      <c r="B200" s="55">
        <v>94</v>
      </c>
      <c r="C200" s="56" t="s">
        <v>331</v>
      </c>
      <c r="D200" s="57"/>
      <c r="E200" s="57"/>
      <c r="F200" s="58"/>
      <c r="G200" s="59">
        <f>SUM(G183:G199)</f>
        <v>0</v>
      </c>
      <c r="H200" s="60"/>
      <c r="I200" s="61">
        <f>SUM(I183:I199)</f>
        <v>0</v>
      </c>
    </row>
    <row r="201" spans="1:9" s="18" customFormat="1" ht="11.25" customHeight="1" x14ac:dyDescent="0.2">
      <c r="A201" s="27"/>
      <c r="B201" s="28" t="s">
        <v>332</v>
      </c>
      <c r="C201" s="29" t="s">
        <v>333</v>
      </c>
      <c r="D201" s="26"/>
      <c r="E201" s="26"/>
      <c r="F201" s="30"/>
      <c r="G201" s="31"/>
      <c r="H201" s="32"/>
      <c r="I201" s="33"/>
    </row>
    <row r="202" spans="1:9" s="1" customFormat="1" ht="9.75" x14ac:dyDescent="0.2">
      <c r="A202" s="34">
        <f>A199+1</f>
        <v>107</v>
      </c>
      <c r="B202" s="35" t="s">
        <v>334</v>
      </c>
      <c r="C202" s="36" t="s">
        <v>335</v>
      </c>
      <c r="D202" s="37" t="s">
        <v>29</v>
      </c>
      <c r="E202" s="38">
        <v>25.838999999999999</v>
      </c>
      <c r="F202" s="116">
        <v>0</v>
      </c>
      <c r="G202" s="117">
        <f>E202*F202</f>
        <v>0</v>
      </c>
      <c r="H202" s="118">
        <v>0</v>
      </c>
      <c r="I202" s="42">
        <f>E202*H202</f>
        <v>0</v>
      </c>
    </row>
    <row r="203" spans="1:9" s="1" customFormat="1" ht="9.75" customHeight="1" x14ac:dyDescent="0.2">
      <c r="A203" s="8"/>
      <c r="B203" s="43" t="s">
        <v>30</v>
      </c>
      <c r="C203" s="467" t="s">
        <v>336</v>
      </c>
      <c r="D203" s="468"/>
      <c r="E203" s="468"/>
      <c r="F203" s="468"/>
      <c r="G203" s="468"/>
      <c r="H203" s="468"/>
      <c r="I203" s="469"/>
    </row>
    <row r="204" spans="1:9" s="1" customFormat="1" ht="9.75" x14ac:dyDescent="0.2">
      <c r="A204" s="34">
        <f>A202+1</f>
        <v>108</v>
      </c>
      <c r="B204" s="35" t="s">
        <v>337</v>
      </c>
      <c r="C204" s="36" t="s">
        <v>338</v>
      </c>
      <c r="D204" s="37" t="s">
        <v>29</v>
      </c>
      <c r="E204" s="38">
        <v>9.6120000000000001</v>
      </c>
      <c r="F204" s="116">
        <v>0</v>
      </c>
      <c r="G204" s="117">
        <f>E204*F204</f>
        <v>0</v>
      </c>
      <c r="H204" s="118">
        <v>0</v>
      </c>
      <c r="I204" s="42">
        <f>E204*H204</f>
        <v>0</v>
      </c>
    </row>
    <row r="205" spans="1:9" s="1" customFormat="1" ht="9.75" customHeight="1" x14ac:dyDescent="0.2">
      <c r="A205" s="8"/>
      <c r="B205" s="43" t="s">
        <v>30</v>
      </c>
      <c r="C205" s="467" t="s">
        <v>339</v>
      </c>
      <c r="D205" s="468"/>
      <c r="E205" s="468"/>
      <c r="F205" s="468"/>
      <c r="G205" s="468"/>
      <c r="H205" s="468"/>
      <c r="I205" s="469"/>
    </row>
    <row r="206" spans="1:9" s="1" customFormat="1" ht="9.75" x14ac:dyDescent="0.2">
      <c r="A206" s="34">
        <f>A204+1</f>
        <v>109</v>
      </c>
      <c r="B206" s="35" t="s">
        <v>340</v>
      </c>
      <c r="C206" s="36" t="s">
        <v>341</v>
      </c>
      <c r="D206" s="37" t="s">
        <v>48</v>
      </c>
      <c r="E206" s="44">
        <v>95.55</v>
      </c>
      <c r="F206" s="116">
        <v>0</v>
      </c>
      <c r="G206" s="117">
        <f>E206*F206</f>
        <v>0</v>
      </c>
      <c r="H206" s="118">
        <v>0</v>
      </c>
      <c r="I206" s="42">
        <f>E206*H206</f>
        <v>0</v>
      </c>
    </row>
    <row r="207" spans="1:9" s="1" customFormat="1" ht="9.75" customHeight="1" x14ac:dyDescent="0.2">
      <c r="A207" s="8"/>
      <c r="B207" s="43" t="s">
        <v>30</v>
      </c>
      <c r="C207" s="467" t="s">
        <v>342</v>
      </c>
      <c r="D207" s="468"/>
      <c r="E207" s="468"/>
      <c r="F207" s="468"/>
      <c r="G207" s="468"/>
      <c r="H207" s="468"/>
      <c r="I207" s="469"/>
    </row>
    <row r="208" spans="1:9" s="1" customFormat="1" ht="9.75" x14ac:dyDescent="0.2">
      <c r="A208" s="34">
        <f>A206+1</f>
        <v>110</v>
      </c>
      <c r="B208" s="35" t="s">
        <v>343</v>
      </c>
      <c r="C208" s="36" t="s">
        <v>344</v>
      </c>
      <c r="D208" s="37" t="s">
        <v>29</v>
      </c>
      <c r="E208" s="38">
        <v>2.8664999999999998</v>
      </c>
      <c r="F208" s="116">
        <v>0</v>
      </c>
      <c r="G208" s="117">
        <f>E208*F208</f>
        <v>0</v>
      </c>
      <c r="H208" s="118">
        <v>0</v>
      </c>
      <c r="I208" s="42">
        <f>E208*H208</f>
        <v>0</v>
      </c>
    </row>
    <row r="209" spans="1:9" s="1" customFormat="1" ht="9.75" customHeight="1" x14ac:dyDescent="0.2">
      <c r="A209" s="8"/>
      <c r="B209" s="43" t="s">
        <v>30</v>
      </c>
      <c r="C209" s="467" t="s">
        <v>345</v>
      </c>
      <c r="D209" s="468"/>
      <c r="E209" s="468"/>
      <c r="F209" s="468"/>
      <c r="G209" s="468"/>
      <c r="H209" s="468"/>
      <c r="I209" s="469"/>
    </row>
    <row r="210" spans="1:9" s="1" customFormat="1" ht="9.75" x14ac:dyDescent="0.2">
      <c r="A210" s="34">
        <f>A208+1</f>
        <v>111</v>
      </c>
      <c r="B210" s="35" t="s">
        <v>346</v>
      </c>
      <c r="C210" s="36" t="s">
        <v>347</v>
      </c>
      <c r="D210" s="37" t="s">
        <v>29</v>
      </c>
      <c r="E210" s="38">
        <v>2.8964999999999996</v>
      </c>
      <c r="F210" s="116">
        <v>0</v>
      </c>
      <c r="G210" s="117">
        <f>E210*F210</f>
        <v>0</v>
      </c>
      <c r="H210" s="118">
        <v>0</v>
      </c>
      <c r="I210" s="42">
        <f>E210*H210</f>
        <v>0</v>
      </c>
    </row>
    <row r="211" spans="1:9" s="1" customFormat="1" ht="9.75" customHeight="1" x14ac:dyDescent="0.2">
      <c r="A211" s="8"/>
      <c r="B211" s="43" t="s">
        <v>30</v>
      </c>
      <c r="C211" s="467" t="s">
        <v>348</v>
      </c>
      <c r="D211" s="468"/>
      <c r="E211" s="468"/>
      <c r="F211" s="468"/>
      <c r="G211" s="468"/>
      <c r="H211" s="468"/>
      <c r="I211" s="469"/>
    </row>
    <row r="212" spans="1:9" s="1" customFormat="1" ht="9.75" x14ac:dyDescent="0.2">
      <c r="A212" s="34">
        <f>A210+1</f>
        <v>112</v>
      </c>
      <c r="B212" s="35" t="s">
        <v>349</v>
      </c>
      <c r="C212" s="36" t="s">
        <v>350</v>
      </c>
      <c r="D212" s="37" t="s">
        <v>29</v>
      </c>
      <c r="E212" s="38">
        <v>1.5840000000000001</v>
      </c>
      <c r="F212" s="116">
        <v>0</v>
      </c>
      <c r="G212" s="117">
        <f>E212*F212</f>
        <v>0</v>
      </c>
      <c r="H212" s="118">
        <v>0</v>
      </c>
      <c r="I212" s="42">
        <f>E212*H212</f>
        <v>0</v>
      </c>
    </row>
    <row r="213" spans="1:9" s="1" customFormat="1" ht="9.75" customHeight="1" x14ac:dyDescent="0.2">
      <c r="A213" s="8"/>
      <c r="B213" s="43" t="s">
        <v>30</v>
      </c>
      <c r="C213" s="467" t="s">
        <v>351</v>
      </c>
      <c r="D213" s="468"/>
      <c r="E213" s="468"/>
      <c r="F213" s="468"/>
      <c r="G213" s="468"/>
      <c r="H213" s="468"/>
      <c r="I213" s="469"/>
    </row>
    <row r="214" spans="1:9" s="1" customFormat="1" ht="9.75" x14ac:dyDescent="0.2">
      <c r="A214" s="34">
        <f>A212+1</f>
        <v>113</v>
      </c>
      <c r="B214" s="35" t="s">
        <v>352</v>
      </c>
      <c r="C214" s="36" t="s">
        <v>353</v>
      </c>
      <c r="D214" s="37" t="s">
        <v>285</v>
      </c>
      <c r="E214" s="45">
        <v>45</v>
      </c>
      <c r="F214" s="116">
        <v>0</v>
      </c>
      <c r="G214" s="117">
        <f t="shared" ref="G214:G215" si="44">E214*F214</f>
        <v>0</v>
      </c>
      <c r="H214" s="118">
        <v>0</v>
      </c>
      <c r="I214" s="42">
        <f t="shared" ref="I214:I215" si="45">E214*H214</f>
        <v>0</v>
      </c>
    </row>
    <row r="215" spans="1:9" s="1" customFormat="1" ht="9.75" x14ac:dyDescent="0.2">
      <c r="A215" s="34">
        <f>A214+1</f>
        <v>114</v>
      </c>
      <c r="B215" s="35" t="s">
        <v>354</v>
      </c>
      <c r="C215" s="36" t="s">
        <v>355</v>
      </c>
      <c r="D215" s="37" t="s">
        <v>29</v>
      </c>
      <c r="E215" s="38">
        <v>0.97199999999999998</v>
      </c>
      <c r="F215" s="116">
        <v>0</v>
      </c>
      <c r="G215" s="117">
        <f t="shared" si="44"/>
        <v>0</v>
      </c>
      <c r="H215" s="118">
        <v>0</v>
      </c>
      <c r="I215" s="42">
        <f t="shared" si="45"/>
        <v>0</v>
      </c>
    </row>
    <row r="216" spans="1:9" s="1" customFormat="1" ht="9.75" customHeight="1" x14ac:dyDescent="0.2">
      <c r="A216" s="8"/>
      <c r="B216" s="43" t="s">
        <v>30</v>
      </c>
      <c r="C216" s="467" t="s">
        <v>356</v>
      </c>
      <c r="D216" s="468"/>
      <c r="E216" s="468"/>
      <c r="F216" s="468"/>
      <c r="G216" s="468"/>
      <c r="H216" s="468"/>
      <c r="I216" s="469"/>
    </row>
    <row r="217" spans="1:9" s="1" customFormat="1" ht="9.75" x14ac:dyDescent="0.2">
      <c r="A217" s="34">
        <f>A215+1</f>
        <v>115</v>
      </c>
      <c r="B217" s="35" t="s">
        <v>357</v>
      </c>
      <c r="C217" s="36" t="s">
        <v>358</v>
      </c>
      <c r="D217" s="37" t="s">
        <v>285</v>
      </c>
      <c r="E217" s="45">
        <v>115</v>
      </c>
      <c r="F217" s="116">
        <v>0</v>
      </c>
      <c r="G217" s="117">
        <f t="shared" ref="G217:G218" si="46">E217*F217</f>
        <v>0</v>
      </c>
      <c r="H217" s="118">
        <v>0</v>
      </c>
      <c r="I217" s="42">
        <f t="shared" ref="I217:I218" si="47">E217*H217</f>
        <v>0</v>
      </c>
    </row>
    <row r="218" spans="1:9" s="1" customFormat="1" ht="9.75" x14ac:dyDescent="0.2">
      <c r="A218" s="34">
        <f>A217+1</f>
        <v>116</v>
      </c>
      <c r="B218" s="35" t="s">
        <v>359</v>
      </c>
      <c r="C218" s="36" t="s">
        <v>360</v>
      </c>
      <c r="D218" s="37" t="s">
        <v>48</v>
      </c>
      <c r="E218" s="44">
        <v>247.76</v>
      </c>
      <c r="F218" s="116">
        <v>0</v>
      </c>
      <c r="G218" s="117">
        <f t="shared" si="46"/>
        <v>0</v>
      </c>
      <c r="H218" s="118">
        <v>0</v>
      </c>
      <c r="I218" s="42">
        <f t="shared" si="47"/>
        <v>0</v>
      </c>
    </row>
    <row r="219" spans="1:9" s="1" customFormat="1" ht="9.75" customHeight="1" x14ac:dyDescent="0.2">
      <c r="A219" s="8"/>
      <c r="B219" s="43" t="s">
        <v>30</v>
      </c>
      <c r="C219" s="467" t="s">
        <v>361</v>
      </c>
      <c r="D219" s="468"/>
      <c r="E219" s="468"/>
      <c r="F219" s="468"/>
      <c r="G219" s="468"/>
      <c r="H219" s="468"/>
      <c r="I219" s="469"/>
    </row>
    <row r="220" spans="1:9" s="1" customFormat="1" ht="9.75" x14ac:dyDescent="0.2">
      <c r="A220" s="34">
        <f>A218+1</f>
        <v>117</v>
      </c>
      <c r="B220" s="35" t="s">
        <v>362</v>
      </c>
      <c r="C220" s="36" t="s">
        <v>363</v>
      </c>
      <c r="D220" s="37" t="s">
        <v>285</v>
      </c>
      <c r="E220" s="41">
        <v>37</v>
      </c>
      <c r="F220" s="116">
        <v>0</v>
      </c>
      <c r="G220" s="117">
        <f>E220*F220</f>
        <v>0</v>
      </c>
      <c r="H220" s="118">
        <v>0</v>
      </c>
      <c r="I220" s="42">
        <f>E220*H220</f>
        <v>0</v>
      </c>
    </row>
    <row r="221" spans="1:9" s="1" customFormat="1" ht="9.75" customHeight="1" x14ac:dyDescent="0.2">
      <c r="A221" s="8"/>
      <c r="B221" s="43" t="s">
        <v>30</v>
      </c>
      <c r="C221" s="467" t="s">
        <v>364</v>
      </c>
      <c r="D221" s="468"/>
      <c r="E221" s="468"/>
      <c r="F221" s="468"/>
      <c r="G221" s="468"/>
      <c r="H221" s="468"/>
      <c r="I221" s="469"/>
    </row>
    <row r="222" spans="1:9" s="1" customFormat="1" ht="9.75" x14ac:dyDescent="0.2">
      <c r="A222" s="34">
        <f>A220+1</f>
        <v>118</v>
      </c>
      <c r="B222" s="35" t="s">
        <v>365</v>
      </c>
      <c r="C222" s="36" t="s">
        <v>366</v>
      </c>
      <c r="D222" s="37" t="s">
        <v>285</v>
      </c>
      <c r="E222" s="41">
        <v>14.5</v>
      </c>
      <c r="F222" s="116">
        <v>0</v>
      </c>
      <c r="G222" s="117">
        <f t="shared" ref="G222:G224" si="48">E222*F222</f>
        <v>0</v>
      </c>
      <c r="H222" s="118">
        <v>0</v>
      </c>
      <c r="I222" s="42">
        <f t="shared" ref="I222:I224" si="49">E222*H222</f>
        <v>0</v>
      </c>
    </row>
    <row r="223" spans="1:9" s="1" customFormat="1" ht="9.75" x14ac:dyDescent="0.2">
      <c r="A223" s="34">
        <f>A222+1</f>
        <v>119</v>
      </c>
      <c r="B223" s="35" t="s">
        <v>367</v>
      </c>
      <c r="C223" s="36" t="s">
        <v>368</v>
      </c>
      <c r="D223" s="37" t="s">
        <v>285</v>
      </c>
      <c r="E223" s="41">
        <v>14.6</v>
      </c>
      <c r="F223" s="116">
        <v>0</v>
      </c>
      <c r="G223" s="117">
        <f t="shared" si="48"/>
        <v>0</v>
      </c>
      <c r="H223" s="118">
        <v>0</v>
      </c>
      <c r="I223" s="42">
        <f t="shared" si="49"/>
        <v>0</v>
      </c>
    </row>
    <row r="224" spans="1:9" s="1" customFormat="1" ht="9.75" x14ac:dyDescent="0.2">
      <c r="A224" s="34">
        <f>A223+1</f>
        <v>120</v>
      </c>
      <c r="B224" s="35" t="s">
        <v>369</v>
      </c>
      <c r="C224" s="36" t="s">
        <v>370</v>
      </c>
      <c r="D224" s="37" t="s">
        <v>48</v>
      </c>
      <c r="E224" s="44">
        <v>38.880000000000003</v>
      </c>
      <c r="F224" s="116">
        <v>0</v>
      </c>
      <c r="G224" s="117">
        <f t="shared" si="48"/>
        <v>0</v>
      </c>
      <c r="H224" s="118">
        <v>0</v>
      </c>
      <c r="I224" s="42">
        <f t="shared" si="49"/>
        <v>0</v>
      </c>
    </row>
    <row r="225" spans="1:9" s="1" customFormat="1" ht="9.75" customHeight="1" x14ac:dyDescent="0.2">
      <c r="A225" s="8"/>
      <c r="B225" s="43" t="s">
        <v>30</v>
      </c>
      <c r="C225" s="467" t="s">
        <v>371</v>
      </c>
      <c r="D225" s="468"/>
      <c r="E225" s="468"/>
      <c r="F225" s="468"/>
      <c r="G225" s="468"/>
      <c r="H225" s="468"/>
      <c r="I225" s="469"/>
    </row>
    <row r="226" spans="1:9" s="1" customFormat="1" ht="9.75" x14ac:dyDescent="0.2">
      <c r="A226" s="34">
        <f>A224+1</f>
        <v>121</v>
      </c>
      <c r="B226" s="35" t="s">
        <v>372</v>
      </c>
      <c r="C226" s="36" t="s">
        <v>373</v>
      </c>
      <c r="D226" s="37" t="s">
        <v>252</v>
      </c>
      <c r="E226" s="45">
        <v>36</v>
      </c>
      <c r="F226" s="116">
        <v>0</v>
      </c>
      <c r="G226" s="117">
        <f>E226*F226</f>
        <v>0</v>
      </c>
      <c r="H226" s="118">
        <v>0</v>
      </c>
      <c r="I226" s="42">
        <f>E226*H226</f>
        <v>0</v>
      </c>
    </row>
    <row r="227" spans="1:9" s="1" customFormat="1" ht="9.75" customHeight="1" x14ac:dyDescent="0.2">
      <c r="A227" s="8"/>
      <c r="B227" s="43" t="s">
        <v>30</v>
      </c>
      <c r="C227" s="467" t="s">
        <v>286</v>
      </c>
      <c r="D227" s="468"/>
      <c r="E227" s="468"/>
      <c r="F227" s="468"/>
      <c r="G227" s="468"/>
      <c r="H227" s="468"/>
      <c r="I227" s="469"/>
    </row>
    <row r="228" spans="1:9" s="1" customFormat="1" ht="9.75" x14ac:dyDescent="0.2">
      <c r="A228" s="34">
        <f>A226+1</f>
        <v>122</v>
      </c>
      <c r="B228" s="35" t="s">
        <v>349</v>
      </c>
      <c r="C228" s="36" t="s">
        <v>374</v>
      </c>
      <c r="D228" s="37" t="s">
        <v>29</v>
      </c>
      <c r="E228" s="38">
        <v>3.24</v>
      </c>
      <c r="F228" s="116">
        <v>0</v>
      </c>
      <c r="G228" s="117">
        <f>E228*F228</f>
        <v>0</v>
      </c>
      <c r="H228" s="118">
        <v>0</v>
      </c>
      <c r="I228" s="42">
        <f>E228*H228</f>
        <v>0</v>
      </c>
    </row>
    <row r="229" spans="1:9" s="1" customFormat="1" ht="9.75" customHeight="1" x14ac:dyDescent="0.2">
      <c r="A229" s="8"/>
      <c r="B229" s="43" t="s">
        <v>30</v>
      </c>
      <c r="C229" s="467" t="s">
        <v>375</v>
      </c>
      <c r="D229" s="468"/>
      <c r="E229" s="468"/>
      <c r="F229" s="468"/>
      <c r="G229" s="468"/>
      <c r="H229" s="468"/>
      <c r="I229" s="469"/>
    </row>
    <row r="230" spans="1:9" s="1" customFormat="1" ht="9.75" x14ac:dyDescent="0.2">
      <c r="A230" s="34">
        <f>A228+1</f>
        <v>123</v>
      </c>
      <c r="B230" s="35" t="s">
        <v>376</v>
      </c>
      <c r="C230" s="36" t="s">
        <v>377</v>
      </c>
      <c r="D230" s="37" t="s">
        <v>29</v>
      </c>
      <c r="E230" s="38">
        <v>0.375</v>
      </c>
      <c r="F230" s="116">
        <v>0</v>
      </c>
      <c r="G230" s="117">
        <f>E230*F230</f>
        <v>0</v>
      </c>
      <c r="H230" s="118">
        <v>0</v>
      </c>
      <c r="I230" s="42">
        <f>E230*H230</f>
        <v>0</v>
      </c>
    </row>
    <row r="231" spans="1:9" s="1" customFormat="1" ht="9.75" customHeight="1" x14ac:dyDescent="0.2">
      <c r="A231" s="8"/>
      <c r="B231" s="43" t="s">
        <v>30</v>
      </c>
      <c r="C231" s="467" t="s">
        <v>378</v>
      </c>
      <c r="D231" s="468"/>
      <c r="E231" s="468"/>
      <c r="F231" s="468"/>
      <c r="G231" s="468"/>
      <c r="H231" s="468"/>
      <c r="I231" s="469"/>
    </row>
    <row r="232" spans="1:9" s="1" customFormat="1" ht="9.75" x14ac:dyDescent="0.2">
      <c r="A232" s="34">
        <f>A230+1</f>
        <v>124</v>
      </c>
      <c r="B232" s="35" t="s">
        <v>379</v>
      </c>
      <c r="C232" s="36" t="s">
        <v>380</v>
      </c>
      <c r="D232" s="37" t="s">
        <v>285</v>
      </c>
      <c r="E232" s="41">
        <v>94</v>
      </c>
      <c r="F232" s="116">
        <v>0</v>
      </c>
      <c r="G232" s="117">
        <f t="shared" ref="G232:G233" si="50">E232*F232</f>
        <v>0</v>
      </c>
      <c r="H232" s="118">
        <v>0</v>
      </c>
      <c r="I232" s="42">
        <f t="shared" ref="I232:I233" si="51">E232*H232</f>
        <v>0</v>
      </c>
    </row>
    <row r="233" spans="1:9" s="1" customFormat="1" ht="9.75" x14ac:dyDescent="0.2">
      <c r="A233" s="34">
        <f>A232+1</f>
        <v>125</v>
      </c>
      <c r="B233" s="35" t="s">
        <v>357</v>
      </c>
      <c r="C233" s="36" t="s">
        <v>381</v>
      </c>
      <c r="D233" s="37" t="s">
        <v>285</v>
      </c>
      <c r="E233" s="41">
        <v>188</v>
      </c>
      <c r="F233" s="116">
        <v>0</v>
      </c>
      <c r="G233" s="117">
        <f t="shared" si="50"/>
        <v>0</v>
      </c>
      <c r="H233" s="118">
        <v>0</v>
      </c>
      <c r="I233" s="42">
        <f t="shared" si="51"/>
        <v>0</v>
      </c>
    </row>
    <row r="234" spans="1:9" s="1" customFormat="1" ht="9.75" customHeight="1" x14ac:dyDescent="0.2">
      <c r="A234" s="8"/>
      <c r="B234" s="43" t="s">
        <v>30</v>
      </c>
      <c r="C234" s="467" t="s">
        <v>382</v>
      </c>
      <c r="D234" s="468"/>
      <c r="E234" s="468"/>
      <c r="F234" s="468"/>
      <c r="G234" s="468"/>
      <c r="H234" s="468"/>
      <c r="I234" s="469"/>
    </row>
    <row r="235" spans="1:9" s="1" customFormat="1" ht="9.75" x14ac:dyDescent="0.2">
      <c r="A235" s="34">
        <f>A233+1</f>
        <v>126</v>
      </c>
      <c r="B235" s="35" t="s">
        <v>383</v>
      </c>
      <c r="C235" s="36" t="s">
        <v>384</v>
      </c>
      <c r="D235" s="37" t="s">
        <v>48</v>
      </c>
      <c r="E235" s="44">
        <v>0.8</v>
      </c>
      <c r="F235" s="116">
        <v>0</v>
      </c>
      <c r="G235" s="117">
        <f>E235*F235</f>
        <v>0</v>
      </c>
      <c r="H235" s="118">
        <v>0</v>
      </c>
      <c r="I235" s="42">
        <f>E235*H235</f>
        <v>0</v>
      </c>
    </row>
    <row r="236" spans="1:9" s="1" customFormat="1" ht="9.75" customHeight="1" x14ac:dyDescent="0.2">
      <c r="A236" s="8"/>
      <c r="B236" s="43" t="s">
        <v>30</v>
      </c>
      <c r="C236" s="467" t="s">
        <v>385</v>
      </c>
      <c r="D236" s="468"/>
      <c r="E236" s="468"/>
      <c r="F236" s="468"/>
      <c r="G236" s="468"/>
      <c r="H236" s="468"/>
      <c r="I236" s="469"/>
    </row>
    <row r="237" spans="1:9" s="1" customFormat="1" ht="9.75" x14ac:dyDescent="0.2">
      <c r="A237" s="34">
        <f>A235+1</f>
        <v>127</v>
      </c>
      <c r="B237" s="35" t="s">
        <v>386</v>
      </c>
      <c r="C237" s="36" t="s">
        <v>387</v>
      </c>
      <c r="D237" s="37" t="s">
        <v>81</v>
      </c>
      <c r="E237" s="38">
        <v>216.25199999999998</v>
      </c>
      <c r="F237" s="116">
        <v>0</v>
      </c>
      <c r="G237" s="117">
        <f>E237*F237</f>
        <v>0</v>
      </c>
      <c r="H237" s="118">
        <v>0</v>
      </c>
      <c r="I237" s="42">
        <f>E237*H237</f>
        <v>0</v>
      </c>
    </row>
    <row r="238" spans="1:9" s="1" customFormat="1" ht="9.75" customHeight="1" x14ac:dyDescent="0.2">
      <c r="A238" s="8"/>
      <c r="B238" s="43" t="s">
        <v>30</v>
      </c>
      <c r="C238" s="467" t="s">
        <v>388</v>
      </c>
      <c r="D238" s="468"/>
      <c r="E238" s="468"/>
      <c r="F238" s="468"/>
      <c r="G238" s="468"/>
      <c r="H238" s="468"/>
      <c r="I238" s="469"/>
    </row>
    <row r="239" spans="1:9" s="1" customFormat="1" ht="9.75" x14ac:dyDescent="0.2">
      <c r="A239" s="34">
        <f>A237+1</f>
        <v>128</v>
      </c>
      <c r="B239" s="35" t="s">
        <v>389</v>
      </c>
      <c r="C239" s="36" t="s">
        <v>390</v>
      </c>
      <c r="D239" s="37" t="s">
        <v>81</v>
      </c>
      <c r="E239" s="38">
        <v>216.25200000000001</v>
      </c>
      <c r="F239" s="116">
        <v>0</v>
      </c>
      <c r="G239" s="117">
        <f t="shared" ref="G239:G241" si="52">E239*F239</f>
        <v>0</v>
      </c>
      <c r="H239" s="118">
        <v>0</v>
      </c>
      <c r="I239" s="42">
        <f t="shared" ref="I239:I241" si="53">E239*H239</f>
        <v>0</v>
      </c>
    </row>
    <row r="240" spans="1:9" s="1" customFormat="1" ht="9.75" x14ac:dyDescent="0.2">
      <c r="A240" s="34">
        <f>A239+1</f>
        <v>129</v>
      </c>
      <c r="B240" s="35" t="s">
        <v>391</v>
      </c>
      <c r="C240" s="36" t="s">
        <v>392</v>
      </c>
      <c r="D240" s="37" t="s">
        <v>81</v>
      </c>
      <c r="E240" s="38">
        <v>3.2559999999999998</v>
      </c>
      <c r="F240" s="116">
        <v>0</v>
      </c>
      <c r="G240" s="117">
        <f t="shared" si="52"/>
        <v>0</v>
      </c>
      <c r="H240" s="118">
        <v>0</v>
      </c>
      <c r="I240" s="42">
        <f t="shared" si="53"/>
        <v>0</v>
      </c>
    </row>
    <row r="241" spans="1:9" s="1" customFormat="1" ht="9.75" x14ac:dyDescent="0.2">
      <c r="A241" s="34">
        <f>A240+1</f>
        <v>130</v>
      </c>
      <c r="B241" s="35" t="s">
        <v>393</v>
      </c>
      <c r="C241" s="36" t="s">
        <v>394</v>
      </c>
      <c r="D241" s="37" t="s">
        <v>81</v>
      </c>
      <c r="E241" s="38">
        <v>212.99600000000001</v>
      </c>
      <c r="F241" s="116">
        <v>0</v>
      </c>
      <c r="G241" s="117">
        <f t="shared" si="52"/>
        <v>0</v>
      </c>
      <c r="H241" s="118">
        <v>0</v>
      </c>
      <c r="I241" s="42">
        <f t="shared" si="53"/>
        <v>0</v>
      </c>
    </row>
    <row r="242" spans="1:9" s="1" customFormat="1" ht="9.75" customHeight="1" x14ac:dyDescent="0.2">
      <c r="A242" s="8"/>
      <c r="B242" s="43" t="s">
        <v>30</v>
      </c>
      <c r="C242" s="467" t="s">
        <v>395</v>
      </c>
      <c r="D242" s="468"/>
      <c r="E242" s="468"/>
      <c r="F242" s="468"/>
      <c r="G242" s="468"/>
      <c r="H242" s="468"/>
      <c r="I242" s="469"/>
    </row>
    <row r="243" spans="1:9" s="18" customFormat="1" ht="11.25" customHeight="1" x14ac:dyDescent="0.2">
      <c r="A243" s="54"/>
      <c r="B243" s="55">
        <v>96</v>
      </c>
      <c r="C243" s="56" t="s">
        <v>396</v>
      </c>
      <c r="D243" s="57"/>
      <c r="E243" s="57"/>
      <c r="F243" s="58"/>
      <c r="G243" s="59">
        <f>SUM(G202:G242)</f>
        <v>0</v>
      </c>
      <c r="H243" s="60"/>
      <c r="I243" s="61">
        <f>SUM(I202:I242)</f>
        <v>0</v>
      </c>
    </row>
    <row r="244" spans="1:9" s="18" customFormat="1" ht="11.25" customHeight="1" x14ac:dyDescent="0.2">
      <c r="A244" s="27"/>
      <c r="B244" s="28" t="s">
        <v>397</v>
      </c>
      <c r="C244" s="29" t="s">
        <v>398</v>
      </c>
      <c r="D244" s="26"/>
      <c r="E244" s="26"/>
      <c r="F244" s="30"/>
      <c r="G244" s="31"/>
      <c r="H244" s="32"/>
      <c r="I244" s="33"/>
    </row>
    <row r="245" spans="1:9" s="1" customFormat="1" ht="9.75" x14ac:dyDescent="0.2">
      <c r="A245" s="34">
        <f>A241+1</f>
        <v>131</v>
      </c>
      <c r="B245" s="35" t="s">
        <v>399</v>
      </c>
      <c r="C245" s="36" t="s">
        <v>400</v>
      </c>
      <c r="D245" s="37" t="s">
        <v>81</v>
      </c>
      <c r="E245" s="38">
        <v>582.21800000000007</v>
      </c>
      <c r="F245" s="116">
        <v>0</v>
      </c>
      <c r="G245" s="117">
        <f>E245*F245</f>
        <v>0</v>
      </c>
      <c r="H245" s="118">
        <v>0</v>
      </c>
      <c r="I245" s="42">
        <f>E245*H245</f>
        <v>0</v>
      </c>
    </row>
    <row r="246" spans="1:9" s="1" customFormat="1" ht="9.75" customHeight="1" x14ac:dyDescent="0.2">
      <c r="A246" s="8"/>
      <c r="B246" s="43" t="s">
        <v>30</v>
      </c>
      <c r="C246" s="467" t="s">
        <v>401</v>
      </c>
      <c r="D246" s="468"/>
      <c r="E246" s="468"/>
      <c r="F246" s="468"/>
      <c r="G246" s="468"/>
      <c r="H246" s="468"/>
      <c r="I246" s="469"/>
    </row>
    <row r="247" spans="1:9" s="18" customFormat="1" ht="11.25" customHeight="1" thickBot="1" x14ac:dyDescent="0.25">
      <c r="A247" s="46"/>
      <c r="B247" s="48">
        <v>99</v>
      </c>
      <c r="C247" s="49" t="s">
        <v>402</v>
      </c>
      <c r="D247" s="47"/>
      <c r="E247" s="47"/>
      <c r="F247" s="50"/>
      <c r="G247" s="52">
        <f>SUM(G245:G246)</f>
        <v>0</v>
      </c>
      <c r="H247" s="51"/>
      <c r="I247" s="53">
        <f>SUM(I245:I246)</f>
        <v>0</v>
      </c>
    </row>
    <row r="248" spans="1:9" ht="13.5" thickBot="1" x14ac:dyDescent="0.25">
      <c r="A248" s="62"/>
      <c r="B248" s="62"/>
      <c r="C248" s="62"/>
      <c r="D248" s="62"/>
      <c r="E248" s="62"/>
      <c r="F248" s="62"/>
      <c r="G248" s="62"/>
      <c r="H248" s="62"/>
      <c r="I248" s="62"/>
    </row>
    <row r="249" spans="1:9" s="1" customFormat="1" ht="10.5" customHeight="1" thickTop="1" x14ac:dyDescent="0.2">
      <c r="A249" s="4" t="s">
        <v>3</v>
      </c>
      <c r="B249" s="471" t="s">
        <v>7</v>
      </c>
      <c r="C249" s="471" t="s">
        <v>9</v>
      </c>
      <c r="D249" s="471" t="s">
        <v>11</v>
      </c>
      <c r="E249" s="471" t="s">
        <v>13</v>
      </c>
      <c r="F249" s="473" t="s">
        <v>15</v>
      </c>
      <c r="G249" s="474"/>
      <c r="H249" s="474"/>
      <c r="I249" s="475"/>
    </row>
    <row r="250" spans="1:9" s="1" customFormat="1" ht="9.75" customHeight="1" x14ac:dyDescent="0.2">
      <c r="A250" s="5" t="s">
        <v>4</v>
      </c>
      <c r="B250" s="472"/>
      <c r="C250" s="472"/>
      <c r="D250" s="472"/>
      <c r="E250" s="472"/>
      <c r="F250" s="476" t="s">
        <v>16</v>
      </c>
      <c r="G250" s="477"/>
      <c r="H250" s="478" t="s">
        <v>21</v>
      </c>
      <c r="I250" s="479"/>
    </row>
    <row r="251" spans="1:9" s="1" customFormat="1" ht="9.75" customHeight="1" x14ac:dyDescent="0.2">
      <c r="A251" s="5" t="s">
        <v>5</v>
      </c>
      <c r="B251" s="472"/>
      <c r="C251" s="472"/>
      <c r="D251" s="472"/>
      <c r="E251" s="472"/>
      <c r="F251" s="9" t="s">
        <v>17</v>
      </c>
      <c r="G251" s="11" t="s">
        <v>19</v>
      </c>
      <c r="H251" s="13" t="s">
        <v>17</v>
      </c>
      <c r="I251" s="15" t="s">
        <v>19</v>
      </c>
    </row>
    <row r="252" spans="1:9" s="1" customFormat="1" ht="10.5" customHeight="1" thickBot="1" x14ac:dyDescent="0.25">
      <c r="A252" s="6" t="s">
        <v>6</v>
      </c>
      <c r="B252" s="7" t="s">
        <v>8</v>
      </c>
      <c r="C252" s="7" t="s">
        <v>10</v>
      </c>
      <c r="D252" s="7" t="s">
        <v>12</v>
      </c>
      <c r="E252" s="7" t="s">
        <v>14</v>
      </c>
      <c r="F252" s="10" t="s">
        <v>18</v>
      </c>
      <c r="G252" s="12" t="s">
        <v>20</v>
      </c>
      <c r="H252" s="14" t="s">
        <v>22</v>
      </c>
      <c r="I252" s="16" t="s">
        <v>23</v>
      </c>
    </row>
    <row r="253" spans="1:9" s="18" customFormat="1" ht="12" customHeight="1" thickTop="1" x14ac:dyDescent="0.2">
      <c r="A253" s="20"/>
      <c r="B253" s="19"/>
      <c r="C253" s="21" t="s">
        <v>403</v>
      </c>
      <c r="D253" s="19"/>
      <c r="E253" s="19"/>
      <c r="F253" s="22"/>
      <c r="G253" s="23"/>
      <c r="H253" s="24"/>
      <c r="I253" s="25"/>
    </row>
    <row r="254" spans="1:9" s="18" customFormat="1" ht="11.25" customHeight="1" x14ac:dyDescent="0.2">
      <c r="A254" s="27"/>
      <c r="B254" s="28" t="s">
        <v>404</v>
      </c>
      <c r="C254" s="29" t="s">
        <v>405</v>
      </c>
      <c r="D254" s="26"/>
      <c r="E254" s="26"/>
      <c r="F254" s="30"/>
      <c r="G254" s="31"/>
      <c r="H254" s="32"/>
      <c r="I254" s="33"/>
    </row>
    <row r="255" spans="1:9" s="1" customFormat="1" ht="9.75" x14ac:dyDescent="0.2">
      <c r="A255" s="34">
        <f>A245+1</f>
        <v>132</v>
      </c>
      <c r="B255" s="35" t="s">
        <v>406</v>
      </c>
      <c r="C255" s="36" t="s">
        <v>407</v>
      </c>
      <c r="D255" s="37" t="s">
        <v>48</v>
      </c>
      <c r="E255" s="44">
        <v>4.75</v>
      </c>
      <c r="F255" s="116">
        <v>0</v>
      </c>
      <c r="G255" s="117">
        <f>E255*F255</f>
        <v>0</v>
      </c>
      <c r="H255" s="118">
        <v>0</v>
      </c>
      <c r="I255" s="42">
        <f>E255*H255</f>
        <v>0</v>
      </c>
    </row>
    <row r="256" spans="1:9" s="1" customFormat="1" ht="9.75" customHeight="1" x14ac:dyDescent="0.2">
      <c r="A256" s="8"/>
      <c r="B256" s="43" t="s">
        <v>30</v>
      </c>
      <c r="C256" s="467" t="s">
        <v>408</v>
      </c>
      <c r="D256" s="468"/>
      <c r="E256" s="468"/>
      <c r="F256" s="468"/>
      <c r="G256" s="468"/>
      <c r="H256" s="468"/>
      <c r="I256" s="469"/>
    </row>
    <row r="257" spans="1:9" s="1" customFormat="1" ht="9.75" x14ac:dyDescent="0.2">
      <c r="A257" s="34">
        <f>A255+1</f>
        <v>133</v>
      </c>
      <c r="B257" s="35" t="s">
        <v>409</v>
      </c>
      <c r="C257" s="36" t="s">
        <v>410</v>
      </c>
      <c r="D257" s="37" t="s">
        <v>81</v>
      </c>
      <c r="E257" s="38">
        <v>9.5E-4</v>
      </c>
      <c r="F257" s="116">
        <v>0</v>
      </c>
      <c r="G257" s="117">
        <f>E257*F257</f>
        <v>0</v>
      </c>
      <c r="H257" s="118">
        <v>0</v>
      </c>
      <c r="I257" s="42">
        <f>E257*H257</f>
        <v>0</v>
      </c>
    </row>
    <row r="258" spans="1:9" s="1" customFormat="1" ht="9.75" customHeight="1" x14ac:dyDescent="0.2">
      <c r="A258" s="8"/>
      <c r="B258" s="43" t="s">
        <v>30</v>
      </c>
      <c r="C258" s="467" t="s">
        <v>411</v>
      </c>
      <c r="D258" s="468"/>
      <c r="E258" s="468"/>
      <c r="F258" s="468"/>
      <c r="G258" s="468"/>
      <c r="H258" s="468"/>
      <c r="I258" s="469"/>
    </row>
    <row r="259" spans="1:9" s="1" customFormat="1" ht="9.75" x14ac:dyDescent="0.2">
      <c r="A259" s="34">
        <f>A257+1</f>
        <v>134</v>
      </c>
      <c r="B259" s="35" t="s">
        <v>412</v>
      </c>
      <c r="C259" s="36" t="s">
        <v>413</v>
      </c>
      <c r="D259" s="37" t="s">
        <v>48</v>
      </c>
      <c r="E259" s="44">
        <v>9.5</v>
      </c>
      <c r="F259" s="116">
        <v>0</v>
      </c>
      <c r="G259" s="117">
        <f>E259*F259</f>
        <v>0</v>
      </c>
      <c r="H259" s="118">
        <v>0</v>
      </c>
      <c r="I259" s="42">
        <f>E259*H259</f>
        <v>0</v>
      </c>
    </row>
    <row r="260" spans="1:9" s="1" customFormat="1" ht="9.75" customHeight="1" x14ac:dyDescent="0.2">
      <c r="A260" s="8"/>
      <c r="B260" s="43" t="s">
        <v>30</v>
      </c>
      <c r="C260" s="467" t="s">
        <v>414</v>
      </c>
      <c r="D260" s="468"/>
      <c r="E260" s="468"/>
      <c r="F260" s="468"/>
      <c r="G260" s="468"/>
      <c r="H260" s="468"/>
      <c r="I260" s="469"/>
    </row>
    <row r="261" spans="1:9" s="1" customFormat="1" ht="9.75" x14ac:dyDescent="0.2">
      <c r="A261" s="34">
        <f>A259+1</f>
        <v>135</v>
      </c>
      <c r="B261" s="35" t="s">
        <v>415</v>
      </c>
      <c r="C261" s="36" t="s">
        <v>416</v>
      </c>
      <c r="D261" s="37" t="s">
        <v>48</v>
      </c>
      <c r="E261" s="44">
        <v>10.924999999999999</v>
      </c>
      <c r="F261" s="116">
        <v>0</v>
      </c>
      <c r="G261" s="117">
        <f>E261*F261</f>
        <v>0</v>
      </c>
      <c r="H261" s="118">
        <v>0</v>
      </c>
      <c r="I261" s="42">
        <f>E261*H261</f>
        <v>0</v>
      </c>
    </row>
    <row r="262" spans="1:9" s="1" customFormat="1" ht="9.75" customHeight="1" x14ac:dyDescent="0.2">
      <c r="A262" s="8"/>
      <c r="B262" s="43" t="s">
        <v>30</v>
      </c>
      <c r="C262" s="467" t="s">
        <v>417</v>
      </c>
      <c r="D262" s="468"/>
      <c r="E262" s="468"/>
      <c r="F262" s="468"/>
      <c r="G262" s="468"/>
      <c r="H262" s="468"/>
      <c r="I262" s="469"/>
    </row>
    <row r="263" spans="1:9" s="1" customFormat="1" ht="9.75" x14ac:dyDescent="0.2">
      <c r="A263" s="34">
        <f>A261+1</f>
        <v>136</v>
      </c>
      <c r="B263" s="35" t="s">
        <v>418</v>
      </c>
      <c r="C263" s="36" t="s">
        <v>419</v>
      </c>
      <c r="D263" s="37" t="s">
        <v>48</v>
      </c>
      <c r="E263" s="44">
        <v>13.200000000000001</v>
      </c>
      <c r="F263" s="116">
        <v>0</v>
      </c>
      <c r="G263" s="117">
        <f>E263*F263</f>
        <v>0</v>
      </c>
      <c r="H263" s="118">
        <v>0</v>
      </c>
      <c r="I263" s="42">
        <f>E263*H263</f>
        <v>0</v>
      </c>
    </row>
    <row r="264" spans="1:9" s="1" customFormat="1" ht="9.75" customHeight="1" x14ac:dyDescent="0.2">
      <c r="A264" s="8"/>
      <c r="B264" s="43" t="s">
        <v>30</v>
      </c>
      <c r="C264" s="467" t="s">
        <v>420</v>
      </c>
      <c r="D264" s="468"/>
      <c r="E264" s="468"/>
      <c r="F264" s="468"/>
      <c r="G264" s="468"/>
      <c r="H264" s="468"/>
      <c r="I264" s="469"/>
    </row>
    <row r="265" spans="1:9" s="1" customFormat="1" ht="9.75" x14ac:dyDescent="0.2">
      <c r="A265" s="34">
        <f>A263+1</f>
        <v>137</v>
      </c>
      <c r="B265" s="35" t="s">
        <v>409</v>
      </c>
      <c r="C265" s="36" t="s">
        <v>410</v>
      </c>
      <c r="D265" s="37" t="s">
        <v>81</v>
      </c>
      <c r="E265" s="38">
        <v>3.3E-3</v>
      </c>
      <c r="F265" s="116">
        <v>0</v>
      </c>
      <c r="G265" s="117">
        <f>E265*F265</f>
        <v>0</v>
      </c>
      <c r="H265" s="118">
        <v>0</v>
      </c>
      <c r="I265" s="42">
        <f>E265*H265</f>
        <v>0</v>
      </c>
    </row>
    <row r="266" spans="1:9" s="1" customFormat="1" ht="9.75" customHeight="1" x14ac:dyDescent="0.2">
      <c r="A266" s="8"/>
      <c r="B266" s="43" t="s">
        <v>30</v>
      </c>
      <c r="C266" s="467" t="s">
        <v>421</v>
      </c>
      <c r="D266" s="468"/>
      <c r="E266" s="468"/>
      <c r="F266" s="468"/>
      <c r="G266" s="468"/>
      <c r="H266" s="468"/>
      <c r="I266" s="469"/>
    </row>
    <row r="267" spans="1:9" s="1" customFormat="1" ht="9.75" x14ac:dyDescent="0.2">
      <c r="A267" s="34">
        <f>A265+1</f>
        <v>138</v>
      </c>
      <c r="B267" s="35" t="s">
        <v>422</v>
      </c>
      <c r="C267" s="36" t="s">
        <v>423</v>
      </c>
      <c r="D267" s="37" t="s">
        <v>48</v>
      </c>
      <c r="E267" s="44">
        <v>26.4</v>
      </c>
      <c r="F267" s="116">
        <v>0</v>
      </c>
      <c r="G267" s="117">
        <f>E267*F267</f>
        <v>0</v>
      </c>
      <c r="H267" s="118">
        <v>0</v>
      </c>
      <c r="I267" s="42">
        <f>E267*H267</f>
        <v>0</v>
      </c>
    </row>
    <row r="268" spans="1:9" s="1" customFormat="1" ht="9.75" customHeight="1" x14ac:dyDescent="0.2">
      <c r="A268" s="8"/>
      <c r="B268" s="43" t="s">
        <v>30</v>
      </c>
      <c r="C268" s="467" t="s">
        <v>424</v>
      </c>
      <c r="D268" s="468"/>
      <c r="E268" s="468"/>
      <c r="F268" s="468"/>
      <c r="G268" s="468"/>
      <c r="H268" s="468"/>
      <c r="I268" s="469"/>
    </row>
    <row r="269" spans="1:9" s="1" customFormat="1" ht="9.75" x14ac:dyDescent="0.2">
      <c r="A269" s="34">
        <f>A267+1</f>
        <v>139</v>
      </c>
      <c r="B269" s="35" t="s">
        <v>415</v>
      </c>
      <c r="C269" s="36" t="s">
        <v>416</v>
      </c>
      <c r="D269" s="37" t="s">
        <v>48</v>
      </c>
      <c r="E269" s="44">
        <v>31.679999999999996</v>
      </c>
      <c r="F269" s="116">
        <v>0</v>
      </c>
      <c r="G269" s="117">
        <f>E269*F269</f>
        <v>0</v>
      </c>
      <c r="H269" s="118">
        <v>0</v>
      </c>
      <c r="I269" s="42">
        <f>E269*H269</f>
        <v>0</v>
      </c>
    </row>
    <row r="270" spans="1:9" s="1" customFormat="1" ht="9.75" customHeight="1" x14ac:dyDescent="0.2">
      <c r="A270" s="8"/>
      <c r="B270" s="43" t="s">
        <v>30</v>
      </c>
      <c r="C270" s="467" t="s">
        <v>425</v>
      </c>
      <c r="D270" s="468"/>
      <c r="E270" s="468"/>
      <c r="F270" s="468"/>
      <c r="G270" s="468"/>
      <c r="H270" s="468"/>
      <c r="I270" s="469"/>
    </row>
    <row r="271" spans="1:9" s="1" customFormat="1" ht="9.75" x14ac:dyDescent="0.2">
      <c r="A271" s="34">
        <f>A269+1</f>
        <v>140</v>
      </c>
      <c r="B271" s="35" t="s">
        <v>426</v>
      </c>
      <c r="C271" s="36" t="s">
        <v>427</v>
      </c>
      <c r="D271" s="37" t="s">
        <v>48</v>
      </c>
      <c r="E271" s="41">
        <v>29.7</v>
      </c>
      <c r="F271" s="116">
        <v>0</v>
      </c>
      <c r="G271" s="117">
        <f t="shared" ref="G271:G272" si="54">E271*F271</f>
        <v>0</v>
      </c>
      <c r="H271" s="118">
        <v>0</v>
      </c>
      <c r="I271" s="42">
        <f t="shared" ref="I271:I272" si="55">E271*H271</f>
        <v>0</v>
      </c>
    </row>
    <row r="272" spans="1:9" s="1" customFormat="1" ht="9.75" x14ac:dyDescent="0.2">
      <c r="A272" s="34">
        <f>A271+1</f>
        <v>141</v>
      </c>
      <c r="B272" s="35" t="s">
        <v>428</v>
      </c>
      <c r="C272" s="36" t="s">
        <v>429</v>
      </c>
      <c r="D272" s="37" t="s">
        <v>81</v>
      </c>
      <c r="E272" s="38">
        <v>0.373</v>
      </c>
      <c r="F272" s="116">
        <v>0</v>
      </c>
      <c r="G272" s="117">
        <f t="shared" si="54"/>
        <v>0</v>
      </c>
      <c r="H272" s="118">
        <v>0</v>
      </c>
      <c r="I272" s="42">
        <f t="shared" si="55"/>
        <v>0</v>
      </c>
    </row>
    <row r="273" spans="1:9" s="18" customFormat="1" ht="11.25" customHeight="1" x14ac:dyDescent="0.2">
      <c r="A273" s="54"/>
      <c r="B273" s="55">
        <v>711</v>
      </c>
      <c r="C273" s="56" t="s">
        <v>430</v>
      </c>
      <c r="D273" s="57"/>
      <c r="E273" s="57"/>
      <c r="F273" s="58"/>
      <c r="G273" s="59">
        <f>SUM(G255:G272)</f>
        <v>0</v>
      </c>
      <c r="H273" s="60"/>
      <c r="I273" s="61">
        <f>SUM(I255:I272)</f>
        <v>0</v>
      </c>
    </row>
    <row r="274" spans="1:9" s="18" customFormat="1" ht="11.25" customHeight="1" x14ac:dyDescent="0.2">
      <c r="A274" s="27"/>
      <c r="B274" s="28" t="s">
        <v>431</v>
      </c>
      <c r="C274" s="29" t="s">
        <v>432</v>
      </c>
      <c r="D274" s="26"/>
      <c r="E274" s="26"/>
      <c r="F274" s="30"/>
      <c r="G274" s="31"/>
      <c r="H274" s="32"/>
      <c r="I274" s="33"/>
    </row>
    <row r="275" spans="1:9" s="1" customFormat="1" ht="9.75" x14ac:dyDescent="0.2">
      <c r="A275" s="34">
        <f>A272+1</f>
        <v>142</v>
      </c>
      <c r="B275" s="35" t="s">
        <v>433</v>
      </c>
      <c r="C275" s="36" t="s">
        <v>434</v>
      </c>
      <c r="D275" s="37" t="s">
        <v>48</v>
      </c>
      <c r="E275" s="45">
        <v>670</v>
      </c>
      <c r="F275" s="116">
        <v>0</v>
      </c>
      <c r="G275" s="117">
        <f t="shared" ref="G275:G276" si="56">E275*F275</f>
        <v>0</v>
      </c>
      <c r="H275" s="118">
        <v>0</v>
      </c>
      <c r="I275" s="42">
        <f t="shared" ref="I275:I276" si="57">E275*H275</f>
        <v>0</v>
      </c>
    </row>
    <row r="276" spans="1:9" s="1" customFormat="1" ht="9.75" x14ac:dyDescent="0.2">
      <c r="A276" s="34">
        <f>A275+1</f>
        <v>143</v>
      </c>
      <c r="B276" s="35" t="s">
        <v>435</v>
      </c>
      <c r="C276" s="36" t="s">
        <v>436</v>
      </c>
      <c r="D276" s="37" t="s">
        <v>48</v>
      </c>
      <c r="E276" s="44">
        <v>737.00000000000011</v>
      </c>
      <c r="F276" s="116">
        <v>0</v>
      </c>
      <c r="G276" s="117">
        <f t="shared" si="56"/>
        <v>0</v>
      </c>
      <c r="H276" s="118">
        <v>0</v>
      </c>
      <c r="I276" s="42">
        <f t="shared" si="57"/>
        <v>0</v>
      </c>
    </row>
    <row r="277" spans="1:9" s="1" customFormat="1" ht="9.75" customHeight="1" x14ac:dyDescent="0.2">
      <c r="A277" s="8"/>
      <c r="B277" s="43" t="s">
        <v>30</v>
      </c>
      <c r="C277" s="467" t="s">
        <v>437</v>
      </c>
      <c r="D277" s="468"/>
      <c r="E277" s="468"/>
      <c r="F277" s="468"/>
      <c r="G277" s="468"/>
      <c r="H277" s="468"/>
      <c r="I277" s="469"/>
    </row>
    <row r="278" spans="1:9" s="1" customFormat="1" ht="9.75" x14ac:dyDescent="0.2">
      <c r="A278" s="34">
        <f>A276+1</f>
        <v>144</v>
      </c>
      <c r="B278" s="35" t="s">
        <v>438</v>
      </c>
      <c r="C278" s="36" t="s">
        <v>439</v>
      </c>
      <c r="D278" s="37" t="s">
        <v>48</v>
      </c>
      <c r="E278" s="44">
        <v>23.599999999999998</v>
      </c>
      <c r="F278" s="116">
        <v>0</v>
      </c>
      <c r="G278" s="117">
        <f>E278*F278</f>
        <v>0</v>
      </c>
      <c r="H278" s="118">
        <v>0</v>
      </c>
      <c r="I278" s="42">
        <f>E278*H278</f>
        <v>0</v>
      </c>
    </row>
    <row r="279" spans="1:9" s="1" customFormat="1" ht="9.75" customHeight="1" x14ac:dyDescent="0.2">
      <c r="A279" s="8"/>
      <c r="B279" s="43" t="s">
        <v>30</v>
      </c>
      <c r="C279" s="467" t="s">
        <v>440</v>
      </c>
      <c r="D279" s="468"/>
      <c r="E279" s="468"/>
      <c r="F279" s="468"/>
      <c r="G279" s="468"/>
      <c r="H279" s="468"/>
      <c r="I279" s="469"/>
    </row>
    <row r="280" spans="1:9" s="1" customFormat="1" ht="9.75" x14ac:dyDescent="0.2">
      <c r="A280" s="34">
        <f>A278+1</f>
        <v>145</v>
      </c>
      <c r="B280" s="35" t="s">
        <v>441</v>
      </c>
      <c r="C280" s="36" t="s">
        <v>442</v>
      </c>
      <c r="D280" s="37" t="s">
        <v>81</v>
      </c>
      <c r="E280" s="38">
        <v>4.7200000000000002E-3</v>
      </c>
      <c r="F280" s="116">
        <v>0</v>
      </c>
      <c r="G280" s="117">
        <f>E280*F280</f>
        <v>0</v>
      </c>
      <c r="H280" s="118">
        <v>0</v>
      </c>
      <c r="I280" s="42">
        <f>E280*H280</f>
        <v>0</v>
      </c>
    </row>
    <row r="281" spans="1:9" s="1" customFormat="1" ht="9.75" customHeight="1" x14ac:dyDescent="0.2">
      <c r="A281" s="8"/>
      <c r="B281" s="43" t="s">
        <v>30</v>
      </c>
      <c r="C281" s="467" t="s">
        <v>443</v>
      </c>
      <c r="D281" s="468"/>
      <c r="E281" s="468"/>
      <c r="F281" s="468"/>
      <c r="G281" s="468"/>
      <c r="H281" s="468"/>
      <c r="I281" s="469"/>
    </row>
    <row r="282" spans="1:9" s="1" customFormat="1" ht="9.75" x14ac:dyDescent="0.2">
      <c r="A282" s="34">
        <f>A280+1</f>
        <v>146</v>
      </c>
      <c r="B282" s="35" t="s">
        <v>444</v>
      </c>
      <c r="C282" s="36" t="s">
        <v>445</v>
      </c>
      <c r="D282" s="37" t="s">
        <v>48</v>
      </c>
      <c r="E282" s="41">
        <v>23.6</v>
      </c>
      <c r="F282" s="116">
        <v>0</v>
      </c>
      <c r="G282" s="117">
        <f t="shared" ref="G282:G284" si="58">E282*F282</f>
        <v>0</v>
      </c>
      <c r="H282" s="118">
        <v>0</v>
      </c>
      <c r="I282" s="42">
        <f t="shared" ref="I282:I284" si="59">E282*H282</f>
        <v>0</v>
      </c>
    </row>
    <row r="283" spans="1:9" s="1" customFormat="1" ht="9.75" x14ac:dyDescent="0.2">
      <c r="A283" s="34">
        <f>A282+1</f>
        <v>147</v>
      </c>
      <c r="B283" s="35" t="s">
        <v>446</v>
      </c>
      <c r="C283" s="36" t="s">
        <v>447</v>
      </c>
      <c r="D283" s="37" t="s">
        <v>48</v>
      </c>
      <c r="E283" s="41">
        <v>23.6</v>
      </c>
      <c r="F283" s="116">
        <v>0</v>
      </c>
      <c r="G283" s="117">
        <f t="shared" si="58"/>
        <v>0</v>
      </c>
      <c r="H283" s="118">
        <v>0</v>
      </c>
      <c r="I283" s="42">
        <f t="shared" si="59"/>
        <v>0</v>
      </c>
    </row>
    <row r="284" spans="1:9" s="1" customFormat="1" ht="9.75" x14ac:dyDescent="0.2">
      <c r="A284" s="34">
        <f>A283+1</f>
        <v>148</v>
      </c>
      <c r="B284" s="35" t="s">
        <v>448</v>
      </c>
      <c r="C284" s="36" t="s">
        <v>449</v>
      </c>
      <c r="D284" s="37" t="s">
        <v>81</v>
      </c>
      <c r="E284" s="38">
        <v>0.222</v>
      </c>
      <c r="F284" s="116">
        <v>0</v>
      </c>
      <c r="G284" s="117">
        <f t="shared" si="58"/>
        <v>0</v>
      </c>
      <c r="H284" s="118">
        <v>0</v>
      </c>
      <c r="I284" s="42">
        <f t="shared" si="59"/>
        <v>0</v>
      </c>
    </row>
    <row r="285" spans="1:9" s="18" customFormat="1" ht="11.25" customHeight="1" x14ac:dyDescent="0.2">
      <c r="A285" s="54"/>
      <c r="B285" s="55">
        <v>712</v>
      </c>
      <c r="C285" s="56" t="s">
        <v>450</v>
      </c>
      <c r="D285" s="57"/>
      <c r="E285" s="57"/>
      <c r="F285" s="58"/>
      <c r="G285" s="59">
        <f>SUM(G275:G284)</f>
        <v>0</v>
      </c>
      <c r="H285" s="60"/>
      <c r="I285" s="61">
        <f>SUM(I275:I284)</f>
        <v>0</v>
      </c>
    </row>
    <row r="286" spans="1:9" s="18" customFormat="1" ht="11.25" customHeight="1" x14ac:dyDescent="0.2">
      <c r="A286" s="27"/>
      <c r="B286" s="28" t="s">
        <v>451</v>
      </c>
      <c r="C286" s="29" t="s">
        <v>452</v>
      </c>
      <c r="D286" s="26"/>
      <c r="E286" s="26"/>
      <c r="F286" s="30"/>
      <c r="G286" s="31"/>
      <c r="H286" s="32"/>
      <c r="I286" s="33"/>
    </row>
    <row r="287" spans="1:9" s="1" customFormat="1" ht="9.75" x14ac:dyDescent="0.2">
      <c r="A287" s="34">
        <f>A284+1</f>
        <v>149</v>
      </c>
      <c r="B287" s="35" t="s">
        <v>453</v>
      </c>
      <c r="C287" s="36" t="s">
        <v>454</v>
      </c>
      <c r="D287" s="37" t="s">
        <v>48</v>
      </c>
      <c r="E287" s="45">
        <v>670</v>
      </c>
      <c r="F287" s="116">
        <v>0</v>
      </c>
      <c r="G287" s="117">
        <f t="shared" ref="G287:G288" si="60">E287*F287</f>
        <v>0</v>
      </c>
      <c r="H287" s="118">
        <v>0</v>
      </c>
      <c r="I287" s="42">
        <f t="shared" ref="I287:I288" si="61">E287*H287</f>
        <v>0</v>
      </c>
    </row>
    <row r="288" spans="1:9" s="1" customFormat="1" ht="9.75" x14ac:dyDescent="0.2">
      <c r="A288" s="34">
        <f>A287+1</f>
        <v>150</v>
      </c>
      <c r="B288" s="35" t="s">
        <v>455</v>
      </c>
      <c r="C288" s="36" t="s">
        <v>456</v>
      </c>
      <c r="D288" s="37" t="s">
        <v>48</v>
      </c>
      <c r="E288" s="44">
        <v>737.00000000000011</v>
      </c>
      <c r="F288" s="116">
        <v>0</v>
      </c>
      <c r="G288" s="117">
        <f t="shared" si="60"/>
        <v>0</v>
      </c>
      <c r="H288" s="118">
        <v>0</v>
      </c>
      <c r="I288" s="42">
        <f t="shared" si="61"/>
        <v>0</v>
      </c>
    </row>
    <row r="289" spans="1:9" s="1" customFormat="1" ht="9.75" customHeight="1" x14ac:dyDescent="0.2">
      <c r="A289" s="8"/>
      <c r="B289" s="43" t="s">
        <v>30</v>
      </c>
      <c r="C289" s="467" t="s">
        <v>437</v>
      </c>
      <c r="D289" s="468"/>
      <c r="E289" s="468"/>
      <c r="F289" s="468"/>
      <c r="G289" s="468"/>
      <c r="H289" s="468"/>
      <c r="I289" s="469"/>
    </row>
    <row r="290" spans="1:9" s="1" customFormat="1" ht="9.75" x14ac:dyDescent="0.2">
      <c r="A290" s="34">
        <f>A288+1</f>
        <v>151</v>
      </c>
      <c r="B290" s="35" t="s">
        <v>457</v>
      </c>
      <c r="C290" s="36" t="s">
        <v>458</v>
      </c>
      <c r="D290" s="37" t="s">
        <v>48</v>
      </c>
      <c r="E290" s="45">
        <v>737</v>
      </c>
      <c r="F290" s="116">
        <v>0</v>
      </c>
      <c r="G290" s="117">
        <f t="shared" ref="G290:G292" si="62">E290*F290</f>
        <v>0</v>
      </c>
      <c r="H290" s="118">
        <v>0</v>
      </c>
      <c r="I290" s="42">
        <f t="shared" ref="I290:I292" si="63">E290*H290</f>
        <v>0</v>
      </c>
    </row>
    <row r="291" spans="1:9" s="1" customFormat="1" ht="9.75" x14ac:dyDescent="0.2">
      <c r="A291" s="34">
        <f>A290+1</f>
        <v>152</v>
      </c>
      <c r="B291" s="35" t="s">
        <v>459</v>
      </c>
      <c r="C291" s="36" t="s">
        <v>460</v>
      </c>
      <c r="D291" s="37" t="s">
        <v>48</v>
      </c>
      <c r="E291" s="45">
        <v>670</v>
      </c>
      <c r="F291" s="116">
        <v>0</v>
      </c>
      <c r="G291" s="117">
        <f t="shared" si="62"/>
        <v>0</v>
      </c>
      <c r="H291" s="118">
        <v>0</v>
      </c>
      <c r="I291" s="42">
        <f t="shared" si="63"/>
        <v>0</v>
      </c>
    </row>
    <row r="292" spans="1:9" s="1" customFormat="1" ht="9.75" x14ac:dyDescent="0.2">
      <c r="A292" s="34">
        <f>A291+1</f>
        <v>153</v>
      </c>
      <c r="B292" s="35" t="s">
        <v>461</v>
      </c>
      <c r="C292" s="36" t="s">
        <v>462</v>
      </c>
      <c r="D292" s="37" t="s">
        <v>48</v>
      </c>
      <c r="E292" s="44">
        <v>478.25</v>
      </c>
      <c r="F292" s="116">
        <v>0</v>
      </c>
      <c r="G292" s="117">
        <f t="shared" si="62"/>
        <v>0</v>
      </c>
      <c r="H292" s="118">
        <v>0</v>
      </c>
      <c r="I292" s="42">
        <f t="shared" si="63"/>
        <v>0</v>
      </c>
    </row>
    <row r="293" spans="1:9" s="1" customFormat="1" ht="9.75" customHeight="1" x14ac:dyDescent="0.2">
      <c r="A293" s="8"/>
      <c r="B293" s="43" t="s">
        <v>30</v>
      </c>
      <c r="C293" s="467" t="s">
        <v>463</v>
      </c>
      <c r="D293" s="468"/>
      <c r="E293" s="468"/>
      <c r="F293" s="468"/>
      <c r="G293" s="468"/>
      <c r="H293" s="468"/>
      <c r="I293" s="469"/>
    </row>
    <row r="294" spans="1:9" s="1" customFormat="1" ht="9.75" x14ac:dyDescent="0.2">
      <c r="A294" s="34">
        <f>A292+1</f>
        <v>154</v>
      </c>
      <c r="B294" s="35" t="s">
        <v>464</v>
      </c>
      <c r="C294" s="36" t="s">
        <v>465</v>
      </c>
      <c r="D294" s="37" t="s">
        <v>48</v>
      </c>
      <c r="E294" s="44">
        <v>32.67</v>
      </c>
      <c r="F294" s="116">
        <v>0</v>
      </c>
      <c r="G294" s="117">
        <f>E294*F294</f>
        <v>0</v>
      </c>
      <c r="H294" s="118">
        <v>0</v>
      </c>
      <c r="I294" s="42">
        <f>E294*H294</f>
        <v>0</v>
      </c>
    </row>
    <row r="295" spans="1:9" s="1" customFormat="1" ht="9.75" customHeight="1" x14ac:dyDescent="0.2">
      <c r="A295" s="8"/>
      <c r="B295" s="43" t="s">
        <v>30</v>
      </c>
      <c r="C295" s="467" t="s">
        <v>466</v>
      </c>
      <c r="D295" s="468"/>
      <c r="E295" s="468"/>
      <c r="F295" s="468"/>
      <c r="G295" s="468"/>
      <c r="H295" s="468"/>
      <c r="I295" s="469"/>
    </row>
    <row r="296" spans="1:9" s="1" customFormat="1" ht="9.75" x14ac:dyDescent="0.2">
      <c r="A296" s="34">
        <f>A294+1</f>
        <v>155</v>
      </c>
      <c r="B296" s="35" t="s">
        <v>467</v>
      </c>
      <c r="C296" s="36" t="s">
        <v>468</v>
      </c>
      <c r="D296" s="37" t="s">
        <v>48</v>
      </c>
      <c r="E296" s="44">
        <v>350.40999999999997</v>
      </c>
      <c r="F296" s="116">
        <v>0</v>
      </c>
      <c r="G296" s="117">
        <f>E296*F296</f>
        <v>0</v>
      </c>
      <c r="H296" s="118">
        <v>0</v>
      </c>
      <c r="I296" s="42">
        <f>E296*H296</f>
        <v>0</v>
      </c>
    </row>
    <row r="297" spans="1:9" s="1" customFormat="1" ht="9.75" customHeight="1" x14ac:dyDescent="0.2">
      <c r="A297" s="8"/>
      <c r="B297" s="43" t="s">
        <v>30</v>
      </c>
      <c r="C297" s="467" t="s">
        <v>469</v>
      </c>
      <c r="D297" s="468"/>
      <c r="E297" s="468"/>
      <c r="F297" s="468"/>
      <c r="G297" s="468"/>
      <c r="H297" s="468"/>
      <c r="I297" s="469"/>
    </row>
    <row r="298" spans="1:9" s="1" customFormat="1" ht="9.75" x14ac:dyDescent="0.2">
      <c r="A298" s="34">
        <f>A296+1</f>
        <v>156</v>
      </c>
      <c r="B298" s="35" t="s">
        <v>470</v>
      </c>
      <c r="C298" s="36" t="s">
        <v>471</v>
      </c>
      <c r="D298" s="37" t="s">
        <v>48</v>
      </c>
      <c r="E298" s="44">
        <v>145.02400000000003</v>
      </c>
      <c r="F298" s="116">
        <v>0</v>
      </c>
      <c r="G298" s="117">
        <f>E298*F298</f>
        <v>0</v>
      </c>
      <c r="H298" s="118">
        <v>0</v>
      </c>
      <c r="I298" s="42">
        <f>E298*H298</f>
        <v>0</v>
      </c>
    </row>
    <row r="299" spans="1:9" s="1" customFormat="1" ht="9.75" customHeight="1" x14ac:dyDescent="0.2">
      <c r="A299" s="8"/>
      <c r="B299" s="43" t="s">
        <v>30</v>
      </c>
      <c r="C299" s="467" t="s">
        <v>472</v>
      </c>
      <c r="D299" s="468"/>
      <c r="E299" s="468"/>
      <c r="F299" s="468"/>
      <c r="G299" s="468"/>
      <c r="H299" s="468"/>
      <c r="I299" s="469"/>
    </row>
    <row r="300" spans="1:9" s="1" customFormat="1" ht="9.75" x14ac:dyDescent="0.2">
      <c r="A300" s="34">
        <f>A298+1</f>
        <v>157</v>
      </c>
      <c r="B300" s="35" t="s">
        <v>473</v>
      </c>
      <c r="C300" s="36" t="s">
        <v>474</v>
      </c>
      <c r="D300" s="37" t="s">
        <v>48</v>
      </c>
      <c r="E300" s="44">
        <v>19.8</v>
      </c>
      <c r="F300" s="116">
        <v>0</v>
      </c>
      <c r="G300" s="117">
        <f>E300*F300</f>
        <v>0</v>
      </c>
      <c r="H300" s="118">
        <v>0</v>
      </c>
      <c r="I300" s="42">
        <f>E300*H300</f>
        <v>0</v>
      </c>
    </row>
    <row r="301" spans="1:9" s="1" customFormat="1" ht="9.75" customHeight="1" x14ac:dyDescent="0.2">
      <c r="A301" s="8"/>
      <c r="B301" s="43" t="s">
        <v>30</v>
      </c>
      <c r="C301" s="467" t="s">
        <v>475</v>
      </c>
      <c r="D301" s="468"/>
      <c r="E301" s="468"/>
      <c r="F301" s="468"/>
      <c r="G301" s="468"/>
      <c r="H301" s="468"/>
      <c r="I301" s="469"/>
    </row>
    <row r="302" spans="1:9" s="1" customFormat="1" ht="9.75" x14ac:dyDescent="0.2">
      <c r="A302" s="34">
        <f>A300+1</f>
        <v>158</v>
      </c>
      <c r="B302" s="35" t="s">
        <v>476</v>
      </c>
      <c r="C302" s="36" t="s">
        <v>477</v>
      </c>
      <c r="D302" s="37" t="s">
        <v>48</v>
      </c>
      <c r="E302" s="44">
        <v>53.75</v>
      </c>
      <c r="F302" s="116">
        <v>0</v>
      </c>
      <c r="G302" s="117">
        <f>E302*F302</f>
        <v>0</v>
      </c>
      <c r="H302" s="118">
        <v>0</v>
      </c>
      <c r="I302" s="42">
        <f>E302*H302</f>
        <v>0</v>
      </c>
    </row>
    <row r="303" spans="1:9" s="1" customFormat="1" ht="9.75" customHeight="1" x14ac:dyDescent="0.2">
      <c r="A303" s="8"/>
      <c r="B303" s="43" t="s">
        <v>30</v>
      </c>
      <c r="C303" s="467" t="s">
        <v>478</v>
      </c>
      <c r="D303" s="468"/>
      <c r="E303" s="468"/>
      <c r="F303" s="468"/>
      <c r="G303" s="468"/>
      <c r="H303" s="468"/>
      <c r="I303" s="469"/>
    </row>
    <row r="304" spans="1:9" s="1" customFormat="1" ht="9.75" x14ac:dyDescent="0.2">
      <c r="A304" s="34">
        <f>A302+1</f>
        <v>159</v>
      </c>
      <c r="B304" s="35" t="s">
        <v>479</v>
      </c>
      <c r="C304" s="36" t="s">
        <v>480</v>
      </c>
      <c r="D304" s="37" t="s">
        <v>48</v>
      </c>
      <c r="E304" s="44">
        <v>53.75</v>
      </c>
      <c r="F304" s="116">
        <v>0</v>
      </c>
      <c r="G304" s="117">
        <f t="shared" ref="G304:G305" si="64">E304*F304</f>
        <v>0</v>
      </c>
      <c r="H304" s="118">
        <v>0</v>
      </c>
      <c r="I304" s="42">
        <f t="shared" ref="I304:I305" si="65">E304*H304</f>
        <v>0</v>
      </c>
    </row>
    <row r="305" spans="1:9" s="1" customFormat="1" ht="9.75" x14ac:dyDescent="0.2">
      <c r="A305" s="34">
        <f>A304+1</f>
        <v>160</v>
      </c>
      <c r="B305" s="35" t="s">
        <v>481</v>
      </c>
      <c r="C305" s="36" t="s">
        <v>482</v>
      </c>
      <c r="D305" s="37" t="s">
        <v>48</v>
      </c>
      <c r="E305" s="44">
        <v>40.392000000000003</v>
      </c>
      <c r="F305" s="116">
        <v>0</v>
      </c>
      <c r="G305" s="117">
        <f t="shared" si="64"/>
        <v>0</v>
      </c>
      <c r="H305" s="118">
        <v>0</v>
      </c>
      <c r="I305" s="42">
        <f t="shared" si="65"/>
        <v>0</v>
      </c>
    </row>
    <row r="306" spans="1:9" s="1" customFormat="1" ht="9.75" customHeight="1" x14ac:dyDescent="0.2">
      <c r="A306" s="8"/>
      <c r="B306" s="43" t="s">
        <v>30</v>
      </c>
      <c r="C306" s="467" t="s">
        <v>483</v>
      </c>
      <c r="D306" s="468"/>
      <c r="E306" s="468"/>
      <c r="F306" s="468"/>
      <c r="G306" s="468"/>
      <c r="H306" s="468"/>
      <c r="I306" s="469"/>
    </row>
    <row r="307" spans="1:9" s="1" customFormat="1" ht="9.75" x14ac:dyDescent="0.2">
      <c r="A307" s="34">
        <f>A305+1</f>
        <v>161</v>
      </c>
      <c r="B307" s="35" t="s">
        <v>484</v>
      </c>
      <c r="C307" s="36" t="s">
        <v>485</v>
      </c>
      <c r="D307" s="37" t="s">
        <v>48</v>
      </c>
      <c r="E307" s="44">
        <v>40.39</v>
      </c>
      <c r="F307" s="116">
        <v>0</v>
      </c>
      <c r="G307" s="117">
        <f t="shared" ref="G307:G308" si="66">E307*F307</f>
        <v>0</v>
      </c>
      <c r="H307" s="118">
        <v>0</v>
      </c>
      <c r="I307" s="42">
        <f t="shared" ref="I307:I308" si="67">E307*H307</f>
        <v>0</v>
      </c>
    </row>
    <row r="308" spans="1:9" s="1" customFormat="1" ht="9.75" x14ac:dyDescent="0.2">
      <c r="A308" s="34">
        <f>A307+1</f>
        <v>162</v>
      </c>
      <c r="B308" s="35" t="s">
        <v>486</v>
      </c>
      <c r="C308" s="36" t="s">
        <v>487</v>
      </c>
      <c r="D308" s="37" t="s">
        <v>48</v>
      </c>
      <c r="E308" s="44">
        <v>316.01000000000005</v>
      </c>
      <c r="F308" s="116">
        <v>0</v>
      </c>
      <c r="G308" s="117">
        <f t="shared" si="66"/>
        <v>0</v>
      </c>
      <c r="H308" s="118">
        <v>0</v>
      </c>
      <c r="I308" s="42">
        <f t="shared" si="67"/>
        <v>0</v>
      </c>
    </row>
    <row r="309" spans="1:9" s="1" customFormat="1" ht="9.75" customHeight="1" x14ac:dyDescent="0.2">
      <c r="A309" s="8"/>
      <c r="B309" s="43" t="s">
        <v>30</v>
      </c>
      <c r="C309" s="467" t="s">
        <v>488</v>
      </c>
      <c r="D309" s="468"/>
      <c r="E309" s="468"/>
      <c r="F309" s="468"/>
      <c r="G309" s="468"/>
      <c r="H309" s="468"/>
      <c r="I309" s="469"/>
    </row>
    <row r="310" spans="1:9" s="1" customFormat="1" ht="9.75" x14ac:dyDescent="0.2">
      <c r="A310" s="34">
        <f>A308+1</f>
        <v>163</v>
      </c>
      <c r="B310" s="35" t="s">
        <v>489</v>
      </c>
      <c r="C310" s="36" t="s">
        <v>490</v>
      </c>
      <c r="D310" s="37" t="s">
        <v>48</v>
      </c>
      <c r="E310" s="44">
        <v>347.61099999999999</v>
      </c>
      <c r="F310" s="116">
        <v>0</v>
      </c>
      <c r="G310" s="117">
        <f>E310*F310</f>
        <v>0</v>
      </c>
      <c r="H310" s="118">
        <v>0</v>
      </c>
      <c r="I310" s="42">
        <f>E310*H310</f>
        <v>0</v>
      </c>
    </row>
    <row r="311" spans="1:9" s="1" customFormat="1" ht="9.75" customHeight="1" x14ac:dyDescent="0.2">
      <c r="A311" s="8"/>
      <c r="B311" s="43" t="s">
        <v>30</v>
      </c>
      <c r="C311" s="467" t="s">
        <v>491</v>
      </c>
      <c r="D311" s="468"/>
      <c r="E311" s="468"/>
      <c r="F311" s="468"/>
      <c r="G311" s="468"/>
      <c r="H311" s="468"/>
      <c r="I311" s="469"/>
    </row>
    <row r="312" spans="1:9" s="1" customFormat="1" ht="9.75" x14ac:dyDescent="0.2">
      <c r="A312" s="34">
        <f>A310+1</f>
        <v>164</v>
      </c>
      <c r="B312" s="35" t="s">
        <v>489</v>
      </c>
      <c r="C312" s="36" t="s">
        <v>490</v>
      </c>
      <c r="D312" s="37" t="s">
        <v>48</v>
      </c>
      <c r="E312" s="41">
        <v>115</v>
      </c>
      <c r="F312" s="116">
        <v>0</v>
      </c>
      <c r="G312" s="117">
        <f>E312*F312</f>
        <v>0</v>
      </c>
      <c r="H312" s="118">
        <v>0</v>
      </c>
      <c r="I312" s="42">
        <f>E312*H312</f>
        <v>0</v>
      </c>
    </row>
    <row r="313" spans="1:9" s="1" customFormat="1" ht="9.75" x14ac:dyDescent="0.2">
      <c r="A313" s="34">
        <f>A312+1</f>
        <v>165</v>
      </c>
      <c r="B313" s="35" t="s">
        <v>492</v>
      </c>
      <c r="C313" s="36" t="s">
        <v>493</v>
      </c>
      <c r="D313" s="37" t="s">
        <v>81</v>
      </c>
      <c r="E313" s="38">
        <v>39.344999999999999</v>
      </c>
      <c r="F313" s="116">
        <v>0</v>
      </c>
      <c r="G313" s="117">
        <f>E313*F313</f>
        <v>0</v>
      </c>
      <c r="H313" s="118">
        <v>0</v>
      </c>
      <c r="I313" s="42">
        <f>E313*H313</f>
        <v>0</v>
      </c>
    </row>
    <row r="314" spans="1:9" s="18" customFormat="1" ht="11.25" customHeight="1" x14ac:dyDescent="0.2">
      <c r="A314" s="54"/>
      <c r="B314" s="55">
        <v>713</v>
      </c>
      <c r="C314" s="56" t="s">
        <v>494</v>
      </c>
      <c r="D314" s="57"/>
      <c r="E314" s="57"/>
      <c r="F314" s="58"/>
      <c r="G314" s="59">
        <f>SUM(G287:G313)</f>
        <v>0</v>
      </c>
      <c r="H314" s="60"/>
      <c r="I314" s="61">
        <f>SUM(I287:I313)</f>
        <v>0</v>
      </c>
    </row>
    <row r="315" spans="1:9" s="18" customFormat="1" ht="11.25" customHeight="1" x14ac:dyDescent="0.2">
      <c r="A315" s="27"/>
      <c r="B315" s="28" t="s">
        <v>495</v>
      </c>
      <c r="C315" s="29" t="s">
        <v>496</v>
      </c>
      <c r="D315" s="26"/>
      <c r="E315" s="26"/>
      <c r="F315" s="30"/>
      <c r="G315" s="31"/>
      <c r="H315" s="32"/>
      <c r="I315" s="33"/>
    </row>
    <row r="316" spans="1:9" s="1" customFormat="1" ht="9.75" x14ac:dyDescent="0.2">
      <c r="A316" s="34">
        <f>A313+1</f>
        <v>166</v>
      </c>
      <c r="B316" s="35" t="s">
        <v>497</v>
      </c>
      <c r="C316" s="36" t="s">
        <v>498</v>
      </c>
      <c r="D316" s="37" t="s">
        <v>48</v>
      </c>
      <c r="E316" s="41">
        <v>112</v>
      </c>
      <c r="F316" s="116">
        <v>0</v>
      </c>
      <c r="G316" s="117">
        <f t="shared" ref="G316:G318" si="68">E316*F316</f>
        <v>0</v>
      </c>
      <c r="H316" s="118">
        <v>0</v>
      </c>
      <c r="I316" s="42">
        <f t="shared" ref="I316:I318" si="69">E316*H316</f>
        <v>0</v>
      </c>
    </row>
    <row r="317" spans="1:9" s="1" customFormat="1" ht="9.75" x14ac:dyDescent="0.2">
      <c r="A317" s="34">
        <f>A316+1</f>
        <v>167</v>
      </c>
      <c r="B317" s="35" t="s">
        <v>499</v>
      </c>
      <c r="C317" s="36" t="s">
        <v>500</v>
      </c>
      <c r="D317" s="37" t="s">
        <v>48</v>
      </c>
      <c r="E317" s="45">
        <v>26</v>
      </c>
      <c r="F317" s="116">
        <v>0</v>
      </c>
      <c r="G317" s="117">
        <f t="shared" si="68"/>
        <v>0</v>
      </c>
      <c r="H317" s="118">
        <v>0</v>
      </c>
      <c r="I317" s="42">
        <f t="shared" si="69"/>
        <v>0</v>
      </c>
    </row>
    <row r="318" spans="1:9" s="1" customFormat="1" ht="9.75" x14ac:dyDescent="0.2">
      <c r="A318" s="34">
        <f>A317+1</f>
        <v>168</v>
      </c>
      <c r="B318" s="35" t="s">
        <v>501</v>
      </c>
      <c r="C318" s="36" t="s">
        <v>502</v>
      </c>
      <c r="D318" s="37" t="s">
        <v>81</v>
      </c>
      <c r="E318" s="38">
        <v>0.156</v>
      </c>
      <c r="F318" s="116">
        <v>0</v>
      </c>
      <c r="G318" s="117">
        <f t="shared" si="68"/>
        <v>0</v>
      </c>
      <c r="H318" s="118">
        <v>0</v>
      </c>
      <c r="I318" s="42">
        <f t="shared" si="69"/>
        <v>0</v>
      </c>
    </row>
    <row r="319" spans="1:9" s="18" customFormat="1" ht="11.25" customHeight="1" x14ac:dyDescent="0.2">
      <c r="A319" s="54"/>
      <c r="B319" s="55">
        <v>714</v>
      </c>
      <c r="C319" s="56" t="s">
        <v>503</v>
      </c>
      <c r="D319" s="57"/>
      <c r="E319" s="57"/>
      <c r="F319" s="58"/>
      <c r="G319" s="59">
        <f>SUM(G316:G318)</f>
        <v>0</v>
      </c>
      <c r="H319" s="60"/>
      <c r="I319" s="61">
        <f>SUM(I316:I318)</f>
        <v>0</v>
      </c>
    </row>
    <row r="320" spans="1:9" s="18" customFormat="1" ht="11.25" customHeight="1" x14ac:dyDescent="0.2">
      <c r="A320" s="27"/>
      <c r="B320" s="28" t="s">
        <v>504</v>
      </c>
      <c r="C320" s="29" t="s">
        <v>505</v>
      </c>
      <c r="D320" s="26"/>
      <c r="E320" s="26"/>
      <c r="F320" s="30"/>
      <c r="G320" s="31"/>
      <c r="H320" s="32"/>
      <c r="I320" s="33"/>
    </row>
    <row r="321" spans="1:9" s="1" customFormat="1" ht="9.75" x14ac:dyDescent="0.2">
      <c r="A321" s="34">
        <f>A318+1</f>
        <v>169</v>
      </c>
      <c r="B321" s="35" t="s">
        <v>506</v>
      </c>
      <c r="C321" s="36" t="s">
        <v>507</v>
      </c>
      <c r="D321" s="37" t="s">
        <v>285</v>
      </c>
      <c r="E321" s="41">
        <v>597.8000000000003</v>
      </c>
      <c r="F321" s="116">
        <v>0</v>
      </c>
      <c r="G321" s="117">
        <f>E321*F321</f>
        <v>0</v>
      </c>
      <c r="H321" s="118">
        <v>0</v>
      </c>
      <c r="I321" s="42">
        <f>E321*H321</f>
        <v>0</v>
      </c>
    </row>
    <row r="322" spans="1:9" s="1" customFormat="1" ht="19.5" customHeight="1" x14ac:dyDescent="0.2">
      <c r="A322" s="8"/>
      <c r="B322" s="43" t="s">
        <v>30</v>
      </c>
      <c r="C322" s="467" t="s">
        <v>508</v>
      </c>
      <c r="D322" s="468"/>
      <c r="E322" s="468"/>
      <c r="F322" s="468"/>
      <c r="G322" s="468"/>
      <c r="H322" s="468"/>
      <c r="I322" s="469"/>
    </row>
    <row r="323" spans="1:9" s="1" customFormat="1" ht="9.75" x14ac:dyDescent="0.2">
      <c r="A323" s="34">
        <f>A321+1</f>
        <v>170</v>
      </c>
      <c r="B323" s="35" t="s">
        <v>509</v>
      </c>
      <c r="C323" s="36" t="s">
        <v>510</v>
      </c>
      <c r="D323" s="37" t="s">
        <v>285</v>
      </c>
      <c r="E323" s="41">
        <v>353.25</v>
      </c>
      <c r="F323" s="116">
        <v>0</v>
      </c>
      <c r="G323" s="117">
        <f>E323*F323</f>
        <v>0</v>
      </c>
      <c r="H323" s="118">
        <v>0</v>
      </c>
      <c r="I323" s="42">
        <f>E323*H323</f>
        <v>0</v>
      </c>
    </row>
    <row r="324" spans="1:9" s="1" customFormat="1" ht="9.75" customHeight="1" x14ac:dyDescent="0.2">
      <c r="A324" s="8"/>
      <c r="B324" s="43" t="s">
        <v>30</v>
      </c>
      <c r="C324" s="467" t="s">
        <v>511</v>
      </c>
      <c r="D324" s="468"/>
      <c r="E324" s="468"/>
      <c r="F324" s="468"/>
      <c r="G324" s="468"/>
      <c r="H324" s="468"/>
      <c r="I324" s="469"/>
    </row>
    <row r="325" spans="1:9" s="1" customFormat="1" ht="9.75" x14ac:dyDescent="0.2">
      <c r="A325" s="34">
        <f>A323+1</f>
        <v>171</v>
      </c>
      <c r="B325" s="35" t="s">
        <v>506</v>
      </c>
      <c r="C325" s="36" t="s">
        <v>512</v>
      </c>
      <c r="D325" s="37" t="s">
        <v>285</v>
      </c>
      <c r="E325" s="45">
        <v>100</v>
      </c>
      <c r="F325" s="116">
        <v>0</v>
      </c>
      <c r="G325" s="117">
        <f t="shared" ref="G325:G327" si="70">E325*F325</f>
        <v>0</v>
      </c>
      <c r="H325" s="118">
        <v>0</v>
      </c>
      <c r="I325" s="42">
        <f t="shared" ref="I325:I327" si="71">E325*H325</f>
        <v>0</v>
      </c>
    </row>
    <row r="326" spans="1:9" s="1" customFormat="1" ht="9.75" x14ac:dyDescent="0.2">
      <c r="A326" s="34">
        <f>A325+1</f>
        <v>172</v>
      </c>
      <c r="B326" s="35" t="s">
        <v>513</v>
      </c>
      <c r="C326" s="36" t="s">
        <v>514</v>
      </c>
      <c r="D326" s="37" t="s">
        <v>48</v>
      </c>
      <c r="E326" s="45">
        <v>670</v>
      </c>
      <c r="F326" s="116">
        <v>0</v>
      </c>
      <c r="G326" s="117">
        <f t="shared" si="70"/>
        <v>0</v>
      </c>
      <c r="H326" s="118">
        <v>0</v>
      </c>
      <c r="I326" s="42">
        <f t="shared" si="71"/>
        <v>0</v>
      </c>
    </row>
    <row r="327" spans="1:9" s="1" customFormat="1" ht="9.75" x14ac:dyDescent="0.2">
      <c r="A327" s="34">
        <f>A326+1</f>
        <v>173</v>
      </c>
      <c r="B327" s="35" t="s">
        <v>515</v>
      </c>
      <c r="C327" s="36" t="s">
        <v>516</v>
      </c>
      <c r="D327" s="37" t="s">
        <v>29</v>
      </c>
      <c r="E327" s="38">
        <v>40.436</v>
      </c>
      <c r="F327" s="116">
        <v>0</v>
      </c>
      <c r="G327" s="117">
        <f t="shared" si="70"/>
        <v>0</v>
      </c>
      <c r="H327" s="118">
        <v>0</v>
      </c>
      <c r="I327" s="42">
        <f t="shared" si="71"/>
        <v>0</v>
      </c>
    </row>
    <row r="328" spans="1:9" s="1" customFormat="1" ht="9.75" customHeight="1" x14ac:dyDescent="0.2">
      <c r="A328" s="8"/>
      <c r="B328" s="43" t="s">
        <v>30</v>
      </c>
      <c r="C328" s="467" t="s">
        <v>517</v>
      </c>
      <c r="D328" s="468"/>
      <c r="E328" s="468"/>
      <c r="F328" s="468"/>
      <c r="G328" s="468"/>
      <c r="H328" s="468"/>
      <c r="I328" s="469"/>
    </row>
    <row r="329" spans="1:9" s="1" customFormat="1" ht="9.75" x14ac:dyDescent="0.2">
      <c r="A329" s="34">
        <f>A327+1</f>
        <v>174</v>
      </c>
      <c r="B329" s="35" t="s">
        <v>518</v>
      </c>
      <c r="C329" s="36" t="s">
        <v>519</v>
      </c>
      <c r="D329" s="37" t="s">
        <v>29</v>
      </c>
      <c r="E329" s="38">
        <v>32.56</v>
      </c>
      <c r="F329" s="116">
        <v>0</v>
      </c>
      <c r="G329" s="117">
        <f>E329*F329</f>
        <v>0</v>
      </c>
      <c r="H329" s="118">
        <v>0</v>
      </c>
      <c r="I329" s="42">
        <f>E329*H329</f>
        <v>0</v>
      </c>
    </row>
    <row r="330" spans="1:9" s="1" customFormat="1" ht="9.75" customHeight="1" x14ac:dyDescent="0.2">
      <c r="A330" s="8"/>
      <c r="B330" s="43" t="s">
        <v>30</v>
      </c>
      <c r="C330" s="467" t="s">
        <v>520</v>
      </c>
      <c r="D330" s="468"/>
      <c r="E330" s="468"/>
      <c r="F330" s="468"/>
      <c r="G330" s="468"/>
      <c r="H330" s="468"/>
      <c r="I330" s="469"/>
    </row>
    <row r="331" spans="1:9" s="1" customFormat="1" ht="9.75" x14ac:dyDescent="0.2">
      <c r="A331" s="34">
        <f>A329+1</f>
        <v>175</v>
      </c>
      <c r="B331" s="35" t="s">
        <v>521</v>
      </c>
      <c r="C331" s="36" t="s">
        <v>522</v>
      </c>
      <c r="D331" s="37" t="s">
        <v>29</v>
      </c>
      <c r="E331" s="38">
        <v>24.222000000000001</v>
      </c>
      <c r="F331" s="116">
        <v>0</v>
      </c>
      <c r="G331" s="117">
        <f>E331*F331</f>
        <v>0</v>
      </c>
      <c r="H331" s="118">
        <v>0</v>
      </c>
      <c r="I331" s="42">
        <f>E331*H331</f>
        <v>0</v>
      </c>
    </row>
    <row r="332" spans="1:9" s="1" customFormat="1" ht="9.75" customHeight="1" x14ac:dyDescent="0.2">
      <c r="A332" s="8"/>
      <c r="B332" s="43" t="s">
        <v>30</v>
      </c>
      <c r="C332" s="467" t="s">
        <v>523</v>
      </c>
      <c r="D332" s="468"/>
      <c r="E332" s="468"/>
      <c r="F332" s="468"/>
      <c r="G332" s="468"/>
      <c r="H332" s="468"/>
      <c r="I332" s="469"/>
    </row>
    <row r="333" spans="1:9" s="1" customFormat="1" ht="9.75" x14ac:dyDescent="0.2">
      <c r="A333" s="34">
        <f>A331+1</f>
        <v>176</v>
      </c>
      <c r="B333" s="35" t="s">
        <v>524</v>
      </c>
      <c r="C333" s="36" t="s">
        <v>525</v>
      </c>
      <c r="D333" s="37" t="s">
        <v>48</v>
      </c>
      <c r="E333" s="41">
        <v>782.3</v>
      </c>
      <c r="F333" s="116">
        <v>0</v>
      </c>
      <c r="G333" s="117">
        <f t="shared" ref="G333:G336" si="72">E333*F333</f>
        <v>0</v>
      </c>
      <c r="H333" s="118">
        <v>0</v>
      </c>
      <c r="I333" s="42">
        <f t="shared" ref="I333:I336" si="73">E333*H333</f>
        <v>0</v>
      </c>
    </row>
    <row r="334" spans="1:9" s="1" customFormat="1" ht="9.75" x14ac:dyDescent="0.2">
      <c r="A334" s="34">
        <f>A333+1</f>
        <v>177</v>
      </c>
      <c r="B334" s="35" t="s">
        <v>526</v>
      </c>
      <c r="C334" s="36" t="s">
        <v>527</v>
      </c>
      <c r="D334" s="37" t="s">
        <v>48</v>
      </c>
      <c r="E334" s="41">
        <v>782.3</v>
      </c>
      <c r="F334" s="116">
        <v>0</v>
      </c>
      <c r="G334" s="117">
        <f t="shared" si="72"/>
        <v>0</v>
      </c>
      <c r="H334" s="118">
        <v>0</v>
      </c>
      <c r="I334" s="42">
        <f t="shared" si="73"/>
        <v>0</v>
      </c>
    </row>
    <row r="335" spans="1:9" s="1" customFormat="1" ht="9.75" x14ac:dyDescent="0.2">
      <c r="A335" s="34">
        <f>A334+1</f>
        <v>178</v>
      </c>
      <c r="B335" s="35" t="s">
        <v>528</v>
      </c>
      <c r="C335" s="36" t="s">
        <v>529</v>
      </c>
      <c r="D335" s="37" t="s">
        <v>252</v>
      </c>
      <c r="E335" s="45">
        <v>62</v>
      </c>
      <c r="F335" s="116">
        <v>0</v>
      </c>
      <c r="G335" s="117">
        <f t="shared" si="72"/>
        <v>0</v>
      </c>
      <c r="H335" s="118">
        <v>0</v>
      </c>
      <c r="I335" s="42">
        <f t="shared" si="73"/>
        <v>0</v>
      </c>
    </row>
    <row r="336" spans="1:9" s="1" customFormat="1" ht="9.75" x14ac:dyDescent="0.2">
      <c r="A336" s="34">
        <f>A335+1</f>
        <v>179</v>
      </c>
      <c r="B336" s="35" t="s">
        <v>530</v>
      </c>
      <c r="C336" s="36" t="s">
        <v>531</v>
      </c>
      <c r="D336" s="37" t="s">
        <v>285</v>
      </c>
      <c r="E336" s="41">
        <v>1809.8400000000001</v>
      </c>
      <c r="F336" s="116">
        <v>0</v>
      </c>
      <c r="G336" s="117">
        <f t="shared" si="72"/>
        <v>0</v>
      </c>
      <c r="H336" s="118">
        <v>0</v>
      </c>
      <c r="I336" s="42">
        <f t="shared" si="73"/>
        <v>0</v>
      </c>
    </row>
    <row r="337" spans="1:9" s="1" customFormat="1" ht="9.75" customHeight="1" x14ac:dyDescent="0.2">
      <c r="A337" s="8"/>
      <c r="B337" s="43" t="s">
        <v>30</v>
      </c>
      <c r="C337" s="467" t="s">
        <v>532</v>
      </c>
      <c r="D337" s="468"/>
      <c r="E337" s="468"/>
      <c r="F337" s="468"/>
      <c r="G337" s="468"/>
      <c r="H337" s="468"/>
      <c r="I337" s="469"/>
    </row>
    <row r="338" spans="1:9" s="1" customFormat="1" ht="9.75" x14ac:dyDescent="0.2">
      <c r="A338" s="34">
        <f>A336+1</f>
        <v>180</v>
      </c>
      <c r="B338" s="35" t="s">
        <v>533</v>
      </c>
      <c r="C338" s="36" t="s">
        <v>534</v>
      </c>
      <c r="D338" s="37" t="s">
        <v>285</v>
      </c>
      <c r="E338" s="45">
        <v>670</v>
      </c>
      <c r="F338" s="116">
        <v>0</v>
      </c>
      <c r="G338" s="117">
        <f t="shared" ref="G338:G339" si="74">E338*F338</f>
        <v>0</v>
      </c>
      <c r="H338" s="118">
        <v>0</v>
      </c>
      <c r="I338" s="42">
        <f t="shared" ref="I338:I339" si="75">E338*H338</f>
        <v>0</v>
      </c>
    </row>
    <row r="339" spans="1:9" s="1" customFormat="1" ht="9.75" x14ac:dyDescent="0.2">
      <c r="A339" s="34">
        <f>A338+1</f>
        <v>181</v>
      </c>
      <c r="B339" s="35" t="s">
        <v>535</v>
      </c>
      <c r="C339" s="36" t="s">
        <v>536</v>
      </c>
      <c r="D339" s="37" t="s">
        <v>48</v>
      </c>
      <c r="E339" s="44">
        <v>448.54999999999995</v>
      </c>
      <c r="F339" s="116">
        <v>0</v>
      </c>
      <c r="G339" s="117">
        <f t="shared" si="74"/>
        <v>0</v>
      </c>
      <c r="H339" s="118">
        <v>0</v>
      </c>
      <c r="I339" s="42">
        <f t="shared" si="75"/>
        <v>0</v>
      </c>
    </row>
    <row r="340" spans="1:9" s="1" customFormat="1" ht="9.75" customHeight="1" x14ac:dyDescent="0.2">
      <c r="A340" s="8"/>
      <c r="B340" s="43" t="s">
        <v>30</v>
      </c>
      <c r="C340" s="467" t="s">
        <v>537</v>
      </c>
      <c r="D340" s="468"/>
      <c r="E340" s="468"/>
      <c r="F340" s="468"/>
      <c r="G340" s="468"/>
      <c r="H340" s="468"/>
      <c r="I340" s="469"/>
    </row>
    <row r="341" spans="1:9" s="1" customFormat="1" ht="9.75" x14ac:dyDescent="0.2">
      <c r="A341" s="34">
        <f>A339+1</f>
        <v>182</v>
      </c>
      <c r="B341" s="35" t="s">
        <v>538</v>
      </c>
      <c r="C341" s="36" t="s">
        <v>539</v>
      </c>
      <c r="D341" s="37" t="s">
        <v>48</v>
      </c>
      <c r="E341" s="44">
        <v>39.549999999999997</v>
      </c>
      <c r="F341" s="116">
        <v>0</v>
      </c>
      <c r="G341" s="117">
        <f t="shared" ref="G341:G347" si="76">E341*F341</f>
        <v>0</v>
      </c>
      <c r="H341" s="118">
        <v>0</v>
      </c>
      <c r="I341" s="42">
        <f t="shared" ref="I341:I347" si="77">E341*H341</f>
        <v>0</v>
      </c>
    </row>
    <row r="342" spans="1:9" s="1" customFormat="1" ht="9.75" x14ac:dyDescent="0.2">
      <c r="A342" s="34">
        <f t="shared" ref="A342:A347" si="78">A341+1</f>
        <v>183</v>
      </c>
      <c r="B342" s="35" t="s">
        <v>540</v>
      </c>
      <c r="C342" s="36" t="s">
        <v>541</v>
      </c>
      <c r="D342" s="37" t="s">
        <v>285</v>
      </c>
      <c r="E342" s="45">
        <v>40</v>
      </c>
      <c r="F342" s="116">
        <v>0</v>
      </c>
      <c r="G342" s="117">
        <f t="shared" si="76"/>
        <v>0</v>
      </c>
      <c r="H342" s="118">
        <v>0</v>
      </c>
      <c r="I342" s="42">
        <f t="shared" si="77"/>
        <v>0</v>
      </c>
    </row>
    <row r="343" spans="1:9" s="1" customFormat="1" ht="9.75" x14ac:dyDescent="0.2">
      <c r="A343" s="34">
        <f t="shared" si="78"/>
        <v>184</v>
      </c>
      <c r="B343" s="35" t="s">
        <v>542</v>
      </c>
      <c r="C343" s="36" t="s">
        <v>543</v>
      </c>
      <c r="D343" s="37" t="s">
        <v>285</v>
      </c>
      <c r="E343" s="45">
        <v>35</v>
      </c>
      <c r="F343" s="116">
        <v>0</v>
      </c>
      <c r="G343" s="117">
        <f t="shared" si="76"/>
        <v>0</v>
      </c>
      <c r="H343" s="118">
        <v>0</v>
      </c>
      <c r="I343" s="42">
        <f t="shared" si="77"/>
        <v>0</v>
      </c>
    </row>
    <row r="344" spans="1:9" s="1" customFormat="1" ht="9.75" x14ac:dyDescent="0.2">
      <c r="A344" s="34">
        <f t="shared" si="78"/>
        <v>185</v>
      </c>
      <c r="B344" s="35" t="s">
        <v>544</v>
      </c>
      <c r="C344" s="36" t="s">
        <v>545</v>
      </c>
      <c r="D344" s="37" t="s">
        <v>48</v>
      </c>
      <c r="E344" s="45">
        <v>65</v>
      </c>
      <c r="F344" s="116">
        <v>0</v>
      </c>
      <c r="G344" s="117">
        <f t="shared" si="76"/>
        <v>0</v>
      </c>
      <c r="H344" s="118">
        <v>0</v>
      </c>
      <c r="I344" s="42">
        <f t="shared" si="77"/>
        <v>0</v>
      </c>
    </row>
    <row r="345" spans="1:9" s="1" customFormat="1" ht="9.75" x14ac:dyDescent="0.2">
      <c r="A345" s="34">
        <f t="shared" si="78"/>
        <v>186</v>
      </c>
      <c r="B345" s="35" t="s">
        <v>546</v>
      </c>
      <c r="C345" s="36" t="s">
        <v>547</v>
      </c>
      <c r="D345" s="37" t="s">
        <v>48</v>
      </c>
      <c r="E345" s="45">
        <v>65</v>
      </c>
      <c r="F345" s="116">
        <v>0</v>
      </c>
      <c r="G345" s="117">
        <f t="shared" si="76"/>
        <v>0</v>
      </c>
      <c r="H345" s="118">
        <v>0</v>
      </c>
      <c r="I345" s="42">
        <f t="shared" si="77"/>
        <v>0</v>
      </c>
    </row>
    <row r="346" spans="1:9" s="1" customFormat="1" ht="9.75" x14ac:dyDescent="0.2">
      <c r="A346" s="34">
        <f t="shared" si="78"/>
        <v>187</v>
      </c>
      <c r="B346" s="35" t="s">
        <v>548</v>
      </c>
      <c r="C346" s="36" t="s">
        <v>549</v>
      </c>
      <c r="D346" s="37" t="s">
        <v>252</v>
      </c>
      <c r="E346" s="45">
        <v>8</v>
      </c>
      <c r="F346" s="116">
        <v>0</v>
      </c>
      <c r="G346" s="117">
        <f t="shared" si="76"/>
        <v>0</v>
      </c>
      <c r="H346" s="118">
        <v>0</v>
      </c>
      <c r="I346" s="42">
        <f t="shared" si="77"/>
        <v>0</v>
      </c>
    </row>
    <row r="347" spans="1:9" s="1" customFormat="1" ht="9.75" x14ac:dyDescent="0.2">
      <c r="A347" s="34">
        <f t="shared" si="78"/>
        <v>188</v>
      </c>
      <c r="B347" s="35" t="s">
        <v>550</v>
      </c>
      <c r="C347" s="36" t="s">
        <v>551</v>
      </c>
      <c r="D347" s="37" t="s">
        <v>252</v>
      </c>
      <c r="E347" s="45">
        <v>456</v>
      </c>
      <c r="F347" s="116">
        <v>0</v>
      </c>
      <c r="G347" s="117">
        <f t="shared" si="76"/>
        <v>0</v>
      </c>
      <c r="H347" s="118">
        <v>0</v>
      </c>
      <c r="I347" s="42">
        <f t="shared" si="77"/>
        <v>0</v>
      </c>
    </row>
    <row r="348" spans="1:9" s="1" customFormat="1" ht="9.75" customHeight="1" x14ac:dyDescent="0.2">
      <c r="A348" s="8"/>
      <c r="B348" s="43" t="s">
        <v>30</v>
      </c>
      <c r="C348" s="467" t="s">
        <v>552</v>
      </c>
      <c r="D348" s="468"/>
      <c r="E348" s="468"/>
      <c r="F348" s="468"/>
      <c r="G348" s="468"/>
      <c r="H348" s="468"/>
      <c r="I348" s="469"/>
    </row>
    <row r="349" spans="1:9" s="1" customFormat="1" ht="9.75" x14ac:dyDescent="0.2">
      <c r="A349" s="34">
        <f>A347+1</f>
        <v>189</v>
      </c>
      <c r="B349" s="35" t="s">
        <v>553</v>
      </c>
      <c r="C349" s="36" t="s">
        <v>554</v>
      </c>
      <c r="D349" s="37" t="s">
        <v>252</v>
      </c>
      <c r="E349" s="45">
        <v>2</v>
      </c>
      <c r="F349" s="116">
        <v>0</v>
      </c>
      <c r="G349" s="117">
        <f t="shared" ref="G349:G351" si="79">E349*F349</f>
        <v>0</v>
      </c>
      <c r="H349" s="118">
        <v>0</v>
      </c>
      <c r="I349" s="42">
        <f t="shared" ref="I349:I351" si="80">E349*H349</f>
        <v>0</v>
      </c>
    </row>
    <row r="350" spans="1:9" s="1" customFormat="1" ht="9.75" x14ac:dyDescent="0.2">
      <c r="A350" s="34">
        <f>A349+1</f>
        <v>190</v>
      </c>
      <c r="B350" s="35" t="s">
        <v>555</v>
      </c>
      <c r="C350" s="36" t="s">
        <v>556</v>
      </c>
      <c r="D350" s="37" t="s">
        <v>285</v>
      </c>
      <c r="E350" s="41">
        <v>18.899999999999999</v>
      </c>
      <c r="F350" s="116">
        <v>0</v>
      </c>
      <c r="G350" s="117">
        <f t="shared" si="79"/>
        <v>0</v>
      </c>
      <c r="H350" s="118">
        <v>0</v>
      </c>
      <c r="I350" s="42">
        <f t="shared" si="80"/>
        <v>0</v>
      </c>
    </row>
    <row r="351" spans="1:9" s="1" customFormat="1" ht="9.75" x14ac:dyDescent="0.2">
      <c r="A351" s="34">
        <f>A350+1</f>
        <v>191</v>
      </c>
      <c r="B351" s="35" t="s">
        <v>557</v>
      </c>
      <c r="C351" s="36" t="s">
        <v>558</v>
      </c>
      <c r="D351" s="37" t="s">
        <v>81</v>
      </c>
      <c r="E351" s="44">
        <v>40.83</v>
      </c>
      <c r="F351" s="116">
        <v>0</v>
      </c>
      <c r="G351" s="117">
        <f t="shared" si="79"/>
        <v>0</v>
      </c>
      <c r="H351" s="118">
        <v>0</v>
      </c>
      <c r="I351" s="42">
        <f t="shared" si="80"/>
        <v>0</v>
      </c>
    </row>
    <row r="352" spans="1:9" s="18" customFormat="1" ht="11.25" customHeight="1" x14ac:dyDescent="0.2">
      <c r="A352" s="54"/>
      <c r="B352" s="55">
        <v>762</v>
      </c>
      <c r="C352" s="56" t="s">
        <v>559</v>
      </c>
      <c r="D352" s="57"/>
      <c r="E352" s="57"/>
      <c r="F352" s="58"/>
      <c r="G352" s="59">
        <f>SUM(G321:G351)</f>
        <v>0</v>
      </c>
      <c r="H352" s="60"/>
      <c r="I352" s="61">
        <f>SUM(I321:I351)</f>
        <v>0</v>
      </c>
    </row>
    <row r="353" spans="1:9" s="18" customFormat="1" ht="11.25" customHeight="1" x14ac:dyDescent="0.2">
      <c r="A353" s="27"/>
      <c r="B353" s="28" t="s">
        <v>560</v>
      </c>
      <c r="C353" s="29" t="s">
        <v>561</v>
      </c>
      <c r="D353" s="26"/>
      <c r="E353" s="26"/>
      <c r="F353" s="30"/>
      <c r="G353" s="31"/>
      <c r="H353" s="32"/>
      <c r="I353" s="33"/>
    </row>
    <row r="354" spans="1:9" s="1" customFormat="1" ht="9.75" x14ac:dyDescent="0.2">
      <c r="A354" s="34">
        <f>A351+1</f>
        <v>192</v>
      </c>
      <c r="B354" s="35" t="s">
        <v>562</v>
      </c>
      <c r="C354" s="36" t="s">
        <v>563</v>
      </c>
      <c r="D354" s="37" t="s">
        <v>48</v>
      </c>
      <c r="E354" s="45">
        <v>670</v>
      </c>
      <c r="F354" s="116">
        <v>0</v>
      </c>
      <c r="G354" s="117">
        <f t="shared" ref="G354:G355" si="81">E354*F354</f>
        <v>0</v>
      </c>
      <c r="H354" s="118">
        <v>0</v>
      </c>
      <c r="I354" s="42">
        <f t="shared" ref="I354:I355" si="82">E354*H354</f>
        <v>0</v>
      </c>
    </row>
    <row r="355" spans="1:9" s="1" customFormat="1" ht="9.75" x14ac:dyDescent="0.2">
      <c r="A355" s="34">
        <f>A354+1</f>
        <v>193</v>
      </c>
      <c r="B355" s="35" t="s">
        <v>564</v>
      </c>
      <c r="C355" s="36" t="s">
        <v>565</v>
      </c>
      <c r="D355" s="37" t="s">
        <v>48</v>
      </c>
      <c r="E355" s="44">
        <v>448.54999999999995</v>
      </c>
      <c r="F355" s="116">
        <v>0</v>
      </c>
      <c r="G355" s="117">
        <f t="shared" si="81"/>
        <v>0</v>
      </c>
      <c r="H355" s="118">
        <v>0</v>
      </c>
      <c r="I355" s="42">
        <f t="shared" si="82"/>
        <v>0</v>
      </c>
    </row>
    <row r="356" spans="1:9" s="1" customFormat="1" ht="9.75" customHeight="1" x14ac:dyDescent="0.2">
      <c r="A356" s="8"/>
      <c r="B356" s="43" t="s">
        <v>30</v>
      </c>
      <c r="C356" s="467" t="s">
        <v>537</v>
      </c>
      <c r="D356" s="468"/>
      <c r="E356" s="468"/>
      <c r="F356" s="468"/>
      <c r="G356" s="468"/>
      <c r="H356" s="468"/>
      <c r="I356" s="469"/>
    </row>
    <row r="357" spans="1:9" s="1" customFormat="1" ht="9.75" x14ac:dyDescent="0.2">
      <c r="A357" s="34">
        <f>A355+1</f>
        <v>194</v>
      </c>
      <c r="B357" s="35" t="s">
        <v>566</v>
      </c>
      <c r="C357" s="36" t="s">
        <v>567</v>
      </c>
      <c r="D357" s="37" t="s">
        <v>48</v>
      </c>
      <c r="E357" s="44">
        <v>31.5</v>
      </c>
      <c r="F357" s="116">
        <v>0</v>
      </c>
      <c r="G357" s="117">
        <f>E357*F357</f>
        <v>0</v>
      </c>
      <c r="H357" s="118">
        <v>0</v>
      </c>
      <c r="I357" s="42">
        <f>E357*H357</f>
        <v>0</v>
      </c>
    </row>
    <row r="358" spans="1:9" s="1" customFormat="1" ht="9.75" customHeight="1" x14ac:dyDescent="0.2">
      <c r="A358" s="8"/>
      <c r="B358" s="43" t="s">
        <v>30</v>
      </c>
      <c r="C358" s="467" t="s">
        <v>568</v>
      </c>
      <c r="D358" s="468"/>
      <c r="E358" s="468"/>
      <c r="F358" s="468"/>
      <c r="G358" s="468"/>
      <c r="H358" s="468"/>
      <c r="I358" s="469"/>
    </row>
    <row r="359" spans="1:9" s="1" customFormat="1" ht="9.75" x14ac:dyDescent="0.2">
      <c r="A359" s="34">
        <f>A357+1</f>
        <v>195</v>
      </c>
      <c r="B359" s="35" t="s">
        <v>569</v>
      </c>
      <c r="C359" s="36" t="s">
        <v>570</v>
      </c>
      <c r="D359" s="37" t="s">
        <v>252</v>
      </c>
      <c r="E359" s="45">
        <v>4</v>
      </c>
      <c r="F359" s="116">
        <v>0</v>
      </c>
      <c r="G359" s="117">
        <f>E359*F359</f>
        <v>0</v>
      </c>
      <c r="H359" s="118">
        <v>0</v>
      </c>
      <c r="I359" s="42">
        <f>E359*H359</f>
        <v>0</v>
      </c>
    </row>
    <row r="360" spans="1:9" s="1" customFormat="1" ht="9.75" customHeight="1" x14ac:dyDescent="0.2">
      <c r="A360" s="8"/>
      <c r="B360" s="43" t="s">
        <v>30</v>
      </c>
      <c r="C360" s="467" t="s">
        <v>270</v>
      </c>
      <c r="D360" s="468"/>
      <c r="E360" s="468"/>
      <c r="F360" s="468"/>
      <c r="G360" s="468"/>
      <c r="H360" s="468"/>
      <c r="I360" s="469"/>
    </row>
    <row r="361" spans="1:9" s="1" customFormat="1" ht="9.75" x14ac:dyDescent="0.2">
      <c r="A361" s="34">
        <f>A359+1</f>
        <v>196</v>
      </c>
      <c r="B361" s="35" t="s">
        <v>571</v>
      </c>
      <c r="C361" s="36" t="s">
        <v>572</v>
      </c>
      <c r="D361" s="37" t="s">
        <v>81</v>
      </c>
      <c r="E361" s="38">
        <v>23.646000000000001</v>
      </c>
      <c r="F361" s="116">
        <v>0</v>
      </c>
      <c r="G361" s="117">
        <f>E361*F361</f>
        <v>0</v>
      </c>
      <c r="H361" s="118">
        <v>0</v>
      </c>
      <c r="I361" s="42">
        <f>E361*H361</f>
        <v>0</v>
      </c>
    </row>
    <row r="362" spans="1:9" s="18" customFormat="1" ht="11.25" customHeight="1" x14ac:dyDescent="0.2">
      <c r="A362" s="54"/>
      <c r="B362" s="55">
        <v>763</v>
      </c>
      <c r="C362" s="56" t="s">
        <v>573</v>
      </c>
      <c r="D362" s="57"/>
      <c r="E362" s="57"/>
      <c r="F362" s="58"/>
      <c r="G362" s="59">
        <f>SUM(G354:G361)</f>
        <v>0</v>
      </c>
      <c r="H362" s="60"/>
      <c r="I362" s="61">
        <f>SUM(I354:I361)</f>
        <v>0</v>
      </c>
    </row>
    <row r="363" spans="1:9" s="18" customFormat="1" ht="11.25" customHeight="1" x14ac:dyDescent="0.2">
      <c r="A363" s="27"/>
      <c r="B363" s="28" t="s">
        <v>574</v>
      </c>
      <c r="C363" s="29" t="s">
        <v>575</v>
      </c>
      <c r="D363" s="26"/>
      <c r="E363" s="26"/>
      <c r="F363" s="30"/>
      <c r="G363" s="31"/>
      <c r="H363" s="32"/>
      <c r="I363" s="33"/>
    </row>
    <row r="364" spans="1:9" s="1" customFormat="1" ht="9.75" x14ac:dyDescent="0.2">
      <c r="A364" s="34">
        <f>A361+1</f>
        <v>197</v>
      </c>
      <c r="B364" s="35" t="s">
        <v>576</v>
      </c>
      <c r="C364" s="36" t="s">
        <v>577</v>
      </c>
      <c r="D364" s="37" t="s">
        <v>48</v>
      </c>
      <c r="E364" s="41">
        <v>782.3</v>
      </c>
      <c r="F364" s="116">
        <v>0</v>
      </c>
      <c r="G364" s="117">
        <f t="shared" ref="G364:G370" si="83">E364*F364</f>
        <v>0</v>
      </c>
      <c r="H364" s="118">
        <v>0</v>
      </c>
      <c r="I364" s="42">
        <f t="shared" ref="I364:I370" si="84">E364*H364</f>
        <v>0</v>
      </c>
    </row>
    <row r="365" spans="1:9" s="1" customFormat="1" ht="9.75" x14ac:dyDescent="0.2">
      <c r="A365" s="34">
        <f t="shared" ref="A365:A370" si="85">A364+1</f>
        <v>198</v>
      </c>
      <c r="B365" s="35" t="s">
        <v>578</v>
      </c>
      <c r="C365" s="36" t="s">
        <v>579</v>
      </c>
      <c r="D365" s="37" t="s">
        <v>285</v>
      </c>
      <c r="E365" s="45">
        <v>7</v>
      </c>
      <c r="F365" s="116">
        <v>0</v>
      </c>
      <c r="G365" s="117">
        <f t="shared" si="83"/>
        <v>0</v>
      </c>
      <c r="H365" s="118">
        <v>0</v>
      </c>
      <c r="I365" s="42">
        <f t="shared" si="84"/>
        <v>0</v>
      </c>
    </row>
    <row r="366" spans="1:9" s="1" customFormat="1" ht="9.75" x14ac:dyDescent="0.2">
      <c r="A366" s="34">
        <f t="shared" si="85"/>
        <v>199</v>
      </c>
      <c r="B366" s="35" t="s">
        <v>580</v>
      </c>
      <c r="C366" s="36" t="s">
        <v>581</v>
      </c>
      <c r="D366" s="37" t="s">
        <v>285</v>
      </c>
      <c r="E366" s="41">
        <v>1.2</v>
      </c>
      <c r="F366" s="116">
        <v>0</v>
      </c>
      <c r="G366" s="117">
        <f t="shared" si="83"/>
        <v>0</v>
      </c>
      <c r="H366" s="118">
        <v>0</v>
      </c>
      <c r="I366" s="42">
        <f t="shared" si="84"/>
        <v>0</v>
      </c>
    </row>
    <row r="367" spans="1:9" s="1" customFormat="1" ht="9.75" x14ac:dyDescent="0.2">
      <c r="A367" s="34">
        <f t="shared" si="85"/>
        <v>200</v>
      </c>
      <c r="B367" s="35" t="s">
        <v>582</v>
      </c>
      <c r="C367" s="36" t="s">
        <v>583</v>
      </c>
      <c r="D367" s="37" t="s">
        <v>285</v>
      </c>
      <c r="E367" s="45">
        <v>77</v>
      </c>
      <c r="F367" s="116">
        <v>0</v>
      </c>
      <c r="G367" s="117">
        <f t="shared" si="83"/>
        <v>0</v>
      </c>
      <c r="H367" s="118">
        <v>0</v>
      </c>
      <c r="I367" s="42">
        <f t="shared" si="84"/>
        <v>0</v>
      </c>
    </row>
    <row r="368" spans="1:9" s="1" customFormat="1" ht="9.75" x14ac:dyDescent="0.2">
      <c r="A368" s="34">
        <f t="shared" si="85"/>
        <v>201</v>
      </c>
      <c r="B368" s="35" t="s">
        <v>584</v>
      </c>
      <c r="C368" s="36" t="s">
        <v>585</v>
      </c>
      <c r="D368" s="37" t="s">
        <v>285</v>
      </c>
      <c r="E368" s="45">
        <v>34</v>
      </c>
      <c r="F368" s="116">
        <v>0</v>
      </c>
      <c r="G368" s="117">
        <f t="shared" si="83"/>
        <v>0</v>
      </c>
      <c r="H368" s="118">
        <v>0</v>
      </c>
      <c r="I368" s="42">
        <f t="shared" si="84"/>
        <v>0</v>
      </c>
    </row>
    <row r="369" spans="1:9" s="1" customFormat="1" ht="9.75" x14ac:dyDescent="0.2">
      <c r="A369" s="34">
        <f t="shared" si="85"/>
        <v>202</v>
      </c>
      <c r="B369" s="35" t="s">
        <v>586</v>
      </c>
      <c r="C369" s="36" t="s">
        <v>587</v>
      </c>
      <c r="D369" s="37" t="s">
        <v>285</v>
      </c>
      <c r="E369" s="41">
        <v>26.2</v>
      </c>
      <c r="F369" s="116">
        <v>0</v>
      </c>
      <c r="G369" s="117">
        <f t="shared" si="83"/>
        <v>0</v>
      </c>
      <c r="H369" s="118">
        <v>0</v>
      </c>
      <c r="I369" s="42">
        <f t="shared" si="84"/>
        <v>0</v>
      </c>
    </row>
    <row r="370" spans="1:9" s="1" customFormat="1" ht="9.75" x14ac:dyDescent="0.2">
      <c r="A370" s="34">
        <f t="shared" si="85"/>
        <v>203</v>
      </c>
      <c r="B370" s="35" t="s">
        <v>588</v>
      </c>
      <c r="C370" s="36" t="s">
        <v>589</v>
      </c>
      <c r="D370" s="37" t="s">
        <v>285</v>
      </c>
      <c r="E370" s="41">
        <v>127.3</v>
      </c>
      <c r="F370" s="116">
        <v>0</v>
      </c>
      <c r="G370" s="117">
        <f t="shared" si="83"/>
        <v>0</v>
      </c>
      <c r="H370" s="118">
        <v>0</v>
      </c>
      <c r="I370" s="42">
        <f t="shared" si="84"/>
        <v>0</v>
      </c>
    </row>
    <row r="371" spans="1:9" s="1" customFormat="1" ht="9.75" customHeight="1" x14ac:dyDescent="0.2">
      <c r="A371" s="8"/>
      <c r="B371" s="43" t="s">
        <v>30</v>
      </c>
      <c r="C371" s="467" t="s">
        <v>590</v>
      </c>
      <c r="D371" s="468"/>
      <c r="E371" s="468"/>
      <c r="F371" s="468"/>
      <c r="G371" s="468"/>
      <c r="H371" s="468"/>
      <c r="I371" s="469"/>
    </row>
    <row r="372" spans="1:9" s="1" customFormat="1" ht="9.75" x14ac:dyDescent="0.2">
      <c r="A372" s="34">
        <f>A370+1</f>
        <v>204</v>
      </c>
      <c r="B372" s="35" t="s">
        <v>591</v>
      </c>
      <c r="C372" s="36" t="s">
        <v>592</v>
      </c>
      <c r="D372" s="37" t="s">
        <v>252</v>
      </c>
      <c r="E372" s="45">
        <v>8</v>
      </c>
      <c r="F372" s="116">
        <v>0</v>
      </c>
      <c r="G372" s="117">
        <f t="shared" ref="G372:G379" si="86">E372*F372</f>
        <v>0</v>
      </c>
      <c r="H372" s="118">
        <v>0</v>
      </c>
      <c r="I372" s="42">
        <f t="shared" ref="I372:I379" si="87">E372*H372</f>
        <v>0</v>
      </c>
    </row>
    <row r="373" spans="1:9" s="1" customFormat="1" ht="9.75" x14ac:dyDescent="0.2">
      <c r="A373" s="34">
        <f t="shared" ref="A373:A379" si="88">A372+1</f>
        <v>205</v>
      </c>
      <c r="B373" s="35" t="s">
        <v>593</v>
      </c>
      <c r="C373" s="36" t="s">
        <v>594</v>
      </c>
      <c r="D373" s="37" t="s">
        <v>285</v>
      </c>
      <c r="E373" s="41">
        <v>14.4</v>
      </c>
      <c r="F373" s="116">
        <v>0</v>
      </c>
      <c r="G373" s="117">
        <f t="shared" si="86"/>
        <v>0</v>
      </c>
      <c r="H373" s="118">
        <v>0</v>
      </c>
      <c r="I373" s="42">
        <f t="shared" si="87"/>
        <v>0</v>
      </c>
    </row>
    <row r="374" spans="1:9" s="1" customFormat="1" ht="9.75" x14ac:dyDescent="0.2">
      <c r="A374" s="34">
        <f t="shared" si="88"/>
        <v>206</v>
      </c>
      <c r="B374" s="35" t="s">
        <v>595</v>
      </c>
      <c r="C374" s="36" t="s">
        <v>596</v>
      </c>
      <c r="D374" s="37" t="s">
        <v>285</v>
      </c>
      <c r="E374" s="41">
        <v>127.3</v>
      </c>
      <c r="F374" s="116">
        <v>0</v>
      </c>
      <c r="G374" s="117">
        <f t="shared" si="86"/>
        <v>0</v>
      </c>
      <c r="H374" s="118">
        <v>0</v>
      </c>
      <c r="I374" s="42">
        <f t="shared" si="87"/>
        <v>0</v>
      </c>
    </row>
    <row r="375" spans="1:9" s="1" customFormat="1" ht="9.75" x14ac:dyDescent="0.2">
      <c r="A375" s="34">
        <f t="shared" si="88"/>
        <v>207</v>
      </c>
      <c r="B375" s="35" t="s">
        <v>597</v>
      </c>
      <c r="C375" s="36" t="s">
        <v>598</v>
      </c>
      <c r="D375" s="37" t="s">
        <v>285</v>
      </c>
      <c r="E375" s="41">
        <v>42.5</v>
      </c>
      <c r="F375" s="116">
        <v>0</v>
      </c>
      <c r="G375" s="117">
        <f t="shared" si="86"/>
        <v>0</v>
      </c>
      <c r="H375" s="118">
        <v>0</v>
      </c>
      <c r="I375" s="42">
        <f t="shared" si="87"/>
        <v>0</v>
      </c>
    </row>
    <row r="376" spans="1:9" s="1" customFormat="1" ht="9.75" x14ac:dyDescent="0.2">
      <c r="A376" s="34">
        <f t="shared" si="88"/>
        <v>208</v>
      </c>
      <c r="B376" s="35" t="s">
        <v>599</v>
      </c>
      <c r="C376" s="36" t="s">
        <v>600</v>
      </c>
      <c r="D376" s="37" t="s">
        <v>48</v>
      </c>
      <c r="E376" s="45">
        <v>670</v>
      </c>
      <c r="F376" s="116">
        <v>0</v>
      </c>
      <c r="G376" s="117">
        <f t="shared" si="86"/>
        <v>0</v>
      </c>
      <c r="H376" s="118">
        <v>0</v>
      </c>
      <c r="I376" s="42">
        <f t="shared" si="87"/>
        <v>0</v>
      </c>
    </row>
    <row r="377" spans="1:9" s="1" customFormat="1" ht="9.75" x14ac:dyDescent="0.2">
      <c r="A377" s="34">
        <f t="shared" si="88"/>
        <v>209</v>
      </c>
      <c r="B377" s="35" t="s">
        <v>601</v>
      </c>
      <c r="C377" s="36" t="s">
        <v>602</v>
      </c>
      <c r="D377" s="37" t="s">
        <v>285</v>
      </c>
      <c r="E377" s="45">
        <v>120</v>
      </c>
      <c r="F377" s="116">
        <v>0</v>
      </c>
      <c r="G377" s="117">
        <f t="shared" si="86"/>
        <v>0</v>
      </c>
      <c r="H377" s="118">
        <v>0</v>
      </c>
      <c r="I377" s="42">
        <f t="shared" si="87"/>
        <v>0</v>
      </c>
    </row>
    <row r="378" spans="1:9" s="1" customFormat="1" ht="9.75" x14ac:dyDescent="0.2">
      <c r="A378" s="34">
        <f t="shared" si="88"/>
        <v>210</v>
      </c>
      <c r="B378" s="35" t="s">
        <v>603</v>
      </c>
      <c r="C378" s="36" t="s">
        <v>604</v>
      </c>
      <c r="D378" s="37" t="s">
        <v>285</v>
      </c>
      <c r="E378" s="41">
        <v>18.899999999999999</v>
      </c>
      <c r="F378" s="116">
        <v>0</v>
      </c>
      <c r="G378" s="117">
        <f t="shared" si="86"/>
        <v>0</v>
      </c>
      <c r="H378" s="118">
        <v>0</v>
      </c>
      <c r="I378" s="42">
        <f t="shared" si="87"/>
        <v>0</v>
      </c>
    </row>
    <row r="379" spans="1:9" s="1" customFormat="1" ht="9.75" x14ac:dyDescent="0.2">
      <c r="A379" s="34">
        <f t="shared" si="88"/>
        <v>211</v>
      </c>
      <c r="B379" s="35" t="s">
        <v>605</v>
      </c>
      <c r="C379" s="36" t="s">
        <v>606</v>
      </c>
      <c r="D379" s="37" t="s">
        <v>81</v>
      </c>
      <c r="E379" s="38">
        <v>5.2539999999999996</v>
      </c>
      <c r="F379" s="116">
        <v>0</v>
      </c>
      <c r="G379" s="117">
        <f t="shared" si="86"/>
        <v>0</v>
      </c>
      <c r="H379" s="118">
        <v>0</v>
      </c>
      <c r="I379" s="42">
        <f t="shared" si="87"/>
        <v>0</v>
      </c>
    </row>
    <row r="380" spans="1:9" s="18" customFormat="1" ht="11.25" customHeight="1" x14ac:dyDescent="0.2">
      <c r="A380" s="54"/>
      <c r="B380" s="55">
        <v>764</v>
      </c>
      <c r="C380" s="56" t="s">
        <v>607</v>
      </c>
      <c r="D380" s="57"/>
      <c r="E380" s="57"/>
      <c r="F380" s="58"/>
      <c r="G380" s="59">
        <f>SUM(G364:G379)</f>
        <v>0</v>
      </c>
      <c r="H380" s="60"/>
      <c r="I380" s="61">
        <f>SUM(I364:I379)</f>
        <v>0</v>
      </c>
    </row>
    <row r="381" spans="1:9" s="18" customFormat="1" ht="11.25" customHeight="1" x14ac:dyDescent="0.2">
      <c r="A381" s="27"/>
      <c r="B381" s="28" t="s">
        <v>608</v>
      </c>
      <c r="C381" s="29" t="s">
        <v>609</v>
      </c>
      <c r="D381" s="26"/>
      <c r="E381" s="26"/>
      <c r="F381" s="30"/>
      <c r="G381" s="31"/>
      <c r="H381" s="32"/>
      <c r="I381" s="33"/>
    </row>
    <row r="382" spans="1:9" s="1" customFormat="1" ht="9.75" x14ac:dyDescent="0.2">
      <c r="A382" s="34">
        <f>A379+1</f>
        <v>212</v>
      </c>
      <c r="B382" s="35" t="s">
        <v>610</v>
      </c>
      <c r="C382" s="36" t="s">
        <v>611</v>
      </c>
      <c r="D382" s="37" t="s">
        <v>252</v>
      </c>
      <c r="E382" s="45">
        <v>12</v>
      </c>
      <c r="F382" s="116">
        <v>0</v>
      </c>
      <c r="G382" s="117">
        <f>E382*F382</f>
        <v>0</v>
      </c>
      <c r="H382" s="118">
        <v>0</v>
      </c>
      <c r="I382" s="42">
        <f>E382*H382</f>
        <v>0</v>
      </c>
    </row>
    <row r="383" spans="1:9" s="1" customFormat="1" ht="9.75" customHeight="1" x14ac:dyDescent="0.2">
      <c r="A383" s="8"/>
      <c r="B383" s="43" t="s">
        <v>30</v>
      </c>
      <c r="C383" s="467" t="s">
        <v>612</v>
      </c>
      <c r="D383" s="468"/>
      <c r="E383" s="468"/>
      <c r="F383" s="468"/>
      <c r="G383" s="468"/>
      <c r="H383" s="468"/>
      <c r="I383" s="469"/>
    </row>
    <row r="384" spans="1:9" s="1" customFormat="1" ht="9.75" x14ac:dyDescent="0.2">
      <c r="A384" s="34">
        <f>A382+1</f>
        <v>213</v>
      </c>
      <c r="B384" s="35" t="s">
        <v>613</v>
      </c>
      <c r="C384" s="36" t="s">
        <v>614</v>
      </c>
      <c r="D384" s="37" t="s">
        <v>252</v>
      </c>
      <c r="E384" s="45">
        <v>7</v>
      </c>
      <c r="F384" s="116">
        <v>0</v>
      </c>
      <c r="G384" s="117">
        <f>E384*F384</f>
        <v>0</v>
      </c>
      <c r="H384" s="118">
        <v>0</v>
      </c>
      <c r="I384" s="42">
        <f>E384*H384</f>
        <v>0</v>
      </c>
    </row>
    <row r="385" spans="1:9" s="1" customFormat="1" ht="9.75" customHeight="1" x14ac:dyDescent="0.2">
      <c r="A385" s="8"/>
      <c r="B385" s="43" t="s">
        <v>30</v>
      </c>
      <c r="C385" s="467" t="s">
        <v>273</v>
      </c>
      <c r="D385" s="468"/>
      <c r="E385" s="468"/>
      <c r="F385" s="468"/>
      <c r="G385" s="468"/>
      <c r="H385" s="468"/>
      <c r="I385" s="469"/>
    </row>
    <row r="386" spans="1:9" s="1" customFormat="1" ht="9.75" x14ac:dyDescent="0.2">
      <c r="A386" s="34">
        <f>A384+1</f>
        <v>214</v>
      </c>
      <c r="B386" s="35" t="s">
        <v>615</v>
      </c>
      <c r="C386" s="36" t="s">
        <v>616</v>
      </c>
      <c r="D386" s="37" t="s">
        <v>252</v>
      </c>
      <c r="E386" s="45">
        <v>1</v>
      </c>
      <c r="F386" s="116">
        <v>0</v>
      </c>
      <c r="G386" s="117">
        <f t="shared" ref="G386:G390" si="89">E386*F386</f>
        <v>0</v>
      </c>
      <c r="H386" s="118">
        <v>0</v>
      </c>
      <c r="I386" s="42">
        <f t="shared" ref="I386:I390" si="90">E386*H386</f>
        <v>0</v>
      </c>
    </row>
    <row r="387" spans="1:9" s="1" customFormat="1" ht="9.75" x14ac:dyDescent="0.2">
      <c r="A387" s="34">
        <f>A386+1</f>
        <v>215</v>
      </c>
      <c r="B387" s="35" t="s">
        <v>617</v>
      </c>
      <c r="C387" s="36" t="s">
        <v>618</v>
      </c>
      <c r="D387" s="37" t="s">
        <v>252</v>
      </c>
      <c r="E387" s="45">
        <v>2</v>
      </c>
      <c r="F387" s="116">
        <v>0</v>
      </c>
      <c r="G387" s="117">
        <f t="shared" si="89"/>
        <v>0</v>
      </c>
      <c r="H387" s="118">
        <v>0</v>
      </c>
      <c r="I387" s="42">
        <f t="shared" si="90"/>
        <v>0</v>
      </c>
    </row>
    <row r="388" spans="1:9" s="1" customFormat="1" ht="9.75" x14ac:dyDescent="0.2">
      <c r="A388" s="34">
        <f>A387+1</f>
        <v>216</v>
      </c>
      <c r="B388" s="35" t="s">
        <v>619</v>
      </c>
      <c r="C388" s="36" t="s">
        <v>620</v>
      </c>
      <c r="D388" s="37" t="s">
        <v>252</v>
      </c>
      <c r="E388" s="45">
        <v>1</v>
      </c>
      <c r="F388" s="116">
        <v>0</v>
      </c>
      <c r="G388" s="117">
        <f t="shared" si="89"/>
        <v>0</v>
      </c>
      <c r="H388" s="118">
        <v>0</v>
      </c>
      <c r="I388" s="42">
        <f t="shared" si="90"/>
        <v>0</v>
      </c>
    </row>
    <row r="389" spans="1:9" s="1" customFormat="1" ht="9.75" x14ac:dyDescent="0.2">
      <c r="A389" s="34">
        <f>A388+1</f>
        <v>217</v>
      </c>
      <c r="B389" s="35" t="s">
        <v>621</v>
      </c>
      <c r="C389" s="36" t="s">
        <v>622</v>
      </c>
      <c r="D389" s="37" t="s">
        <v>252</v>
      </c>
      <c r="E389" s="45">
        <v>5</v>
      </c>
      <c r="F389" s="116">
        <v>0</v>
      </c>
      <c r="G389" s="117">
        <f t="shared" si="89"/>
        <v>0</v>
      </c>
      <c r="H389" s="118">
        <v>0</v>
      </c>
      <c r="I389" s="42">
        <f t="shared" si="90"/>
        <v>0</v>
      </c>
    </row>
    <row r="390" spans="1:9" s="1" customFormat="1" ht="9.75" x14ac:dyDescent="0.2">
      <c r="A390" s="34">
        <f>A389+1</f>
        <v>218</v>
      </c>
      <c r="B390" s="35" t="s">
        <v>623</v>
      </c>
      <c r="C390" s="36" t="s">
        <v>624</v>
      </c>
      <c r="D390" s="37" t="s">
        <v>252</v>
      </c>
      <c r="E390" s="45">
        <v>2</v>
      </c>
      <c r="F390" s="116">
        <v>0</v>
      </c>
      <c r="G390" s="117">
        <f t="shared" si="89"/>
        <v>0</v>
      </c>
      <c r="H390" s="118">
        <v>0</v>
      </c>
      <c r="I390" s="42">
        <f t="shared" si="90"/>
        <v>0</v>
      </c>
    </row>
    <row r="391" spans="1:9" s="1" customFormat="1" ht="9.75" customHeight="1" x14ac:dyDescent="0.2">
      <c r="A391" s="8"/>
      <c r="B391" s="43" t="s">
        <v>30</v>
      </c>
      <c r="C391" s="467" t="s">
        <v>267</v>
      </c>
      <c r="D391" s="468"/>
      <c r="E391" s="468"/>
      <c r="F391" s="468"/>
      <c r="G391" s="468"/>
      <c r="H391" s="468"/>
      <c r="I391" s="469"/>
    </row>
    <row r="392" spans="1:9" s="1" customFormat="1" ht="9.75" x14ac:dyDescent="0.2">
      <c r="A392" s="34">
        <f>A390+1</f>
        <v>219</v>
      </c>
      <c r="B392" s="35" t="s">
        <v>625</v>
      </c>
      <c r="C392" s="36" t="s">
        <v>626</v>
      </c>
      <c r="D392" s="37" t="s">
        <v>252</v>
      </c>
      <c r="E392" s="45">
        <v>2</v>
      </c>
      <c r="F392" s="116">
        <v>0</v>
      </c>
      <c r="G392" s="117">
        <f t="shared" ref="G392:G396" si="91">E392*F392</f>
        <v>0</v>
      </c>
      <c r="H392" s="118">
        <v>0</v>
      </c>
      <c r="I392" s="42">
        <f t="shared" ref="I392:I396" si="92">E392*H392</f>
        <v>0</v>
      </c>
    </row>
    <row r="393" spans="1:9" s="1" customFormat="1" ht="9.75" x14ac:dyDescent="0.2">
      <c r="A393" s="34">
        <f>A392+1</f>
        <v>220</v>
      </c>
      <c r="B393" s="35" t="s">
        <v>627</v>
      </c>
      <c r="C393" s="36" t="s">
        <v>628</v>
      </c>
      <c r="D393" s="37" t="s">
        <v>252</v>
      </c>
      <c r="E393" s="45">
        <v>3</v>
      </c>
      <c r="F393" s="116">
        <v>0</v>
      </c>
      <c r="G393" s="117">
        <f t="shared" si="91"/>
        <v>0</v>
      </c>
      <c r="H393" s="118">
        <v>0</v>
      </c>
      <c r="I393" s="42">
        <f t="shared" si="92"/>
        <v>0</v>
      </c>
    </row>
    <row r="394" spans="1:9" s="1" customFormat="1" ht="9.75" x14ac:dyDescent="0.2">
      <c r="A394" s="34">
        <f>A393+1</f>
        <v>221</v>
      </c>
      <c r="B394" s="35" t="s">
        <v>629</v>
      </c>
      <c r="C394" s="36" t="s">
        <v>630</v>
      </c>
      <c r="D394" s="37" t="s">
        <v>252</v>
      </c>
      <c r="E394" s="45">
        <v>8</v>
      </c>
      <c r="F394" s="116">
        <v>0</v>
      </c>
      <c r="G394" s="117">
        <f t="shared" si="91"/>
        <v>0</v>
      </c>
      <c r="H394" s="118">
        <v>0</v>
      </c>
      <c r="I394" s="42">
        <f t="shared" si="92"/>
        <v>0</v>
      </c>
    </row>
    <row r="395" spans="1:9" s="1" customFormat="1" ht="9.75" x14ac:dyDescent="0.2">
      <c r="A395" s="34">
        <f>A394+1</f>
        <v>222</v>
      </c>
      <c r="B395" s="35" t="s">
        <v>631</v>
      </c>
      <c r="C395" s="36" t="s">
        <v>632</v>
      </c>
      <c r="D395" s="37" t="s">
        <v>252</v>
      </c>
      <c r="E395" s="45">
        <v>10</v>
      </c>
      <c r="F395" s="116">
        <v>0</v>
      </c>
      <c r="G395" s="117">
        <f t="shared" si="91"/>
        <v>0</v>
      </c>
      <c r="H395" s="118">
        <v>0</v>
      </c>
      <c r="I395" s="42">
        <f t="shared" si="92"/>
        <v>0</v>
      </c>
    </row>
    <row r="396" spans="1:9" s="1" customFormat="1" ht="9.75" x14ac:dyDescent="0.2">
      <c r="A396" s="34">
        <f>A395+1</f>
        <v>223</v>
      </c>
      <c r="B396" s="35" t="s">
        <v>633</v>
      </c>
      <c r="C396" s="36" t="s">
        <v>634</v>
      </c>
      <c r="D396" s="37" t="s">
        <v>252</v>
      </c>
      <c r="E396" s="45">
        <v>15</v>
      </c>
      <c r="F396" s="116">
        <v>0</v>
      </c>
      <c r="G396" s="117">
        <f t="shared" si="91"/>
        <v>0</v>
      </c>
      <c r="H396" s="118">
        <v>0</v>
      </c>
      <c r="I396" s="42">
        <f t="shared" si="92"/>
        <v>0</v>
      </c>
    </row>
    <row r="397" spans="1:9" s="1" customFormat="1" ht="9.75" customHeight="1" x14ac:dyDescent="0.2">
      <c r="A397" s="8"/>
      <c r="B397" s="43" t="s">
        <v>30</v>
      </c>
      <c r="C397" s="467" t="s">
        <v>635</v>
      </c>
      <c r="D397" s="468"/>
      <c r="E397" s="468"/>
      <c r="F397" s="468"/>
      <c r="G397" s="468"/>
      <c r="H397" s="468"/>
      <c r="I397" s="469"/>
    </row>
    <row r="398" spans="1:9" s="1" customFormat="1" ht="9.75" x14ac:dyDescent="0.2">
      <c r="A398" s="34">
        <f>A396+1</f>
        <v>224</v>
      </c>
      <c r="B398" s="35" t="s">
        <v>636</v>
      </c>
      <c r="C398" s="36" t="s">
        <v>637</v>
      </c>
      <c r="D398" s="37" t="s">
        <v>252</v>
      </c>
      <c r="E398" s="45">
        <v>3</v>
      </c>
      <c r="F398" s="116">
        <v>0</v>
      </c>
      <c r="G398" s="117">
        <f t="shared" ref="G398:G402" si="93">E398*F398</f>
        <v>0</v>
      </c>
      <c r="H398" s="118">
        <v>0</v>
      </c>
      <c r="I398" s="42">
        <f t="shared" ref="I398:I402" si="94">E398*H398</f>
        <v>0</v>
      </c>
    </row>
    <row r="399" spans="1:9" s="1" customFormat="1" ht="9.75" x14ac:dyDescent="0.2">
      <c r="A399" s="34">
        <f>A398+1</f>
        <v>225</v>
      </c>
      <c r="B399" s="35" t="s">
        <v>638</v>
      </c>
      <c r="C399" s="36" t="s">
        <v>639</v>
      </c>
      <c r="D399" s="37" t="s">
        <v>252</v>
      </c>
      <c r="E399" s="45">
        <v>1</v>
      </c>
      <c r="F399" s="116">
        <v>0</v>
      </c>
      <c r="G399" s="117">
        <f t="shared" si="93"/>
        <v>0</v>
      </c>
      <c r="H399" s="118">
        <v>0</v>
      </c>
      <c r="I399" s="42">
        <f t="shared" si="94"/>
        <v>0</v>
      </c>
    </row>
    <row r="400" spans="1:9" s="1" customFormat="1" ht="9.75" x14ac:dyDescent="0.2">
      <c r="A400" s="34">
        <f>A399+1</f>
        <v>226</v>
      </c>
      <c r="B400" s="35" t="s">
        <v>640</v>
      </c>
      <c r="C400" s="36" t="s">
        <v>641</v>
      </c>
      <c r="D400" s="37" t="s">
        <v>252</v>
      </c>
      <c r="E400" s="45">
        <v>1</v>
      </c>
      <c r="F400" s="116">
        <v>0</v>
      </c>
      <c r="G400" s="117">
        <f t="shared" si="93"/>
        <v>0</v>
      </c>
      <c r="H400" s="118">
        <v>0</v>
      </c>
      <c r="I400" s="42">
        <f t="shared" si="94"/>
        <v>0</v>
      </c>
    </row>
    <row r="401" spans="1:9" s="1" customFormat="1" ht="9.75" x14ac:dyDescent="0.2">
      <c r="A401" s="34">
        <f>A400+1</f>
        <v>227</v>
      </c>
      <c r="B401" s="35" t="s">
        <v>642</v>
      </c>
      <c r="C401" s="36" t="s">
        <v>643</v>
      </c>
      <c r="D401" s="37" t="s">
        <v>252</v>
      </c>
      <c r="E401" s="45">
        <v>7</v>
      </c>
      <c r="F401" s="116">
        <v>0</v>
      </c>
      <c r="G401" s="117">
        <f t="shared" si="93"/>
        <v>0</v>
      </c>
      <c r="H401" s="118">
        <v>0</v>
      </c>
      <c r="I401" s="42">
        <f t="shared" si="94"/>
        <v>0</v>
      </c>
    </row>
    <row r="402" spans="1:9" s="1" customFormat="1" ht="9.75" x14ac:dyDescent="0.2">
      <c r="A402" s="34">
        <f>A401+1</f>
        <v>228</v>
      </c>
      <c r="B402" s="35" t="s">
        <v>644</v>
      </c>
      <c r="C402" s="36" t="s">
        <v>645</v>
      </c>
      <c r="D402" s="37" t="s">
        <v>252</v>
      </c>
      <c r="E402" s="45">
        <v>4</v>
      </c>
      <c r="F402" s="116">
        <v>0</v>
      </c>
      <c r="G402" s="117">
        <f t="shared" si="93"/>
        <v>0</v>
      </c>
      <c r="H402" s="118">
        <v>0</v>
      </c>
      <c r="I402" s="42">
        <f t="shared" si="94"/>
        <v>0</v>
      </c>
    </row>
    <row r="403" spans="1:9" s="1" customFormat="1" ht="9.75" customHeight="1" x14ac:dyDescent="0.2">
      <c r="A403" s="8"/>
      <c r="B403" s="43" t="s">
        <v>30</v>
      </c>
      <c r="C403" s="467" t="s">
        <v>270</v>
      </c>
      <c r="D403" s="468"/>
      <c r="E403" s="468"/>
      <c r="F403" s="468"/>
      <c r="G403" s="468"/>
      <c r="H403" s="468"/>
      <c r="I403" s="469"/>
    </row>
    <row r="404" spans="1:9" s="1" customFormat="1" ht="9.75" x14ac:dyDescent="0.2">
      <c r="A404" s="34">
        <f>A402+1</f>
        <v>229</v>
      </c>
      <c r="B404" s="35" t="s">
        <v>646</v>
      </c>
      <c r="C404" s="36" t="s">
        <v>647</v>
      </c>
      <c r="D404" s="37" t="s">
        <v>252</v>
      </c>
      <c r="E404" s="45">
        <v>3</v>
      </c>
      <c r="F404" s="116">
        <v>0</v>
      </c>
      <c r="G404" s="117">
        <f>E404*F404</f>
        <v>0</v>
      </c>
      <c r="H404" s="118">
        <v>0</v>
      </c>
      <c r="I404" s="42">
        <f>E404*H404</f>
        <v>0</v>
      </c>
    </row>
    <row r="405" spans="1:9" s="1" customFormat="1" ht="9.75" customHeight="1" x14ac:dyDescent="0.2">
      <c r="A405" s="8"/>
      <c r="B405" s="43" t="s">
        <v>30</v>
      </c>
      <c r="C405" s="467" t="s">
        <v>648</v>
      </c>
      <c r="D405" s="468"/>
      <c r="E405" s="468"/>
      <c r="F405" s="468"/>
      <c r="G405" s="468"/>
      <c r="H405" s="468"/>
      <c r="I405" s="469"/>
    </row>
    <row r="406" spans="1:9" s="1" customFormat="1" ht="9.75" x14ac:dyDescent="0.2">
      <c r="A406" s="34">
        <f>A404+1</f>
        <v>230</v>
      </c>
      <c r="B406" s="35" t="s">
        <v>649</v>
      </c>
      <c r="C406" s="36" t="s">
        <v>650</v>
      </c>
      <c r="D406" s="37" t="s">
        <v>252</v>
      </c>
      <c r="E406" s="45">
        <v>3</v>
      </c>
      <c r="F406" s="116">
        <v>0</v>
      </c>
      <c r="G406" s="117">
        <f t="shared" ref="G406:G410" si="95">E406*F406</f>
        <v>0</v>
      </c>
      <c r="H406" s="118">
        <v>0</v>
      </c>
      <c r="I406" s="42">
        <f t="shared" ref="I406:I410" si="96">E406*H406</f>
        <v>0</v>
      </c>
    </row>
    <row r="407" spans="1:9" s="1" customFormat="1" ht="9.75" x14ac:dyDescent="0.2">
      <c r="A407" s="34">
        <f>A406+1</f>
        <v>231</v>
      </c>
      <c r="B407" s="35" t="s">
        <v>651</v>
      </c>
      <c r="C407" s="36" t="s">
        <v>652</v>
      </c>
      <c r="D407" s="37" t="s">
        <v>252</v>
      </c>
      <c r="E407" s="45">
        <v>1</v>
      </c>
      <c r="F407" s="116">
        <v>0</v>
      </c>
      <c r="G407" s="117">
        <f t="shared" si="95"/>
        <v>0</v>
      </c>
      <c r="H407" s="118">
        <v>0</v>
      </c>
      <c r="I407" s="42">
        <f t="shared" si="96"/>
        <v>0</v>
      </c>
    </row>
    <row r="408" spans="1:9" s="1" customFormat="1" ht="9.75" x14ac:dyDescent="0.2">
      <c r="A408" s="34">
        <f>A407+1</f>
        <v>232</v>
      </c>
      <c r="B408" s="35" t="s">
        <v>653</v>
      </c>
      <c r="C408" s="36" t="s">
        <v>654</v>
      </c>
      <c r="D408" s="37" t="s">
        <v>252</v>
      </c>
      <c r="E408" s="45">
        <v>1</v>
      </c>
      <c r="F408" s="116">
        <v>0</v>
      </c>
      <c r="G408" s="117">
        <f t="shared" si="95"/>
        <v>0</v>
      </c>
      <c r="H408" s="118">
        <v>0</v>
      </c>
      <c r="I408" s="42">
        <f t="shared" si="96"/>
        <v>0</v>
      </c>
    </row>
    <row r="409" spans="1:9" s="1" customFormat="1" ht="9.75" x14ac:dyDescent="0.2">
      <c r="A409" s="34">
        <f>A408+1</f>
        <v>233</v>
      </c>
      <c r="B409" s="35" t="s">
        <v>655</v>
      </c>
      <c r="C409" s="36" t="s">
        <v>656</v>
      </c>
      <c r="D409" s="37" t="s">
        <v>252</v>
      </c>
      <c r="E409" s="45">
        <v>3</v>
      </c>
      <c r="F409" s="116">
        <v>0</v>
      </c>
      <c r="G409" s="117">
        <f t="shared" si="95"/>
        <v>0</v>
      </c>
      <c r="H409" s="118">
        <v>0</v>
      </c>
      <c r="I409" s="42">
        <f t="shared" si="96"/>
        <v>0</v>
      </c>
    </row>
    <row r="410" spans="1:9" s="1" customFormat="1" ht="9.75" x14ac:dyDescent="0.2">
      <c r="A410" s="34">
        <f>A409+1</f>
        <v>234</v>
      </c>
      <c r="B410" s="35" t="s">
        <v>657</v>
      </c>
      <c r="C410" s="36" t="s">
        <v>658</v>
      </c>
      <c r="D410" s="37" t="s">
        <v>285</v>
      </c>
      <c r="E410" s="41">
        <v>5.85</v>
      </c>
      <c r="F410" s="116">
        <v>0</v>
      </c>
      <c r="G410" s="117">
        <f t="shared" si="95"/>
        <v>0</v>
      </c>
      <c r="H410" s="118">
        <v>0</v>
      </c>
      <c r="I410" s="42">
        <f t="shared" si="96"/>
        <v>0</v>
      </c>
    </row>
    <row r="411" spans="1:9" s="1" customFormat="1" ht="9.75" customHeight="1" x14ac:dyDescent="0.2">
      <c r="A411" s="8"/>
      <c r="B411" s="43" t="s">
        <v>30</v>
      </c>
      <c r="C411" s="467" t="s">
        <v>659</v>
      </c>
      <c r="D411" s="468"/>
      <c r="E411" s="468"/>
      <c r="F411" s="468"/>
      <c r="G411" s="468"/>
      <c r="H411" s="468"/>
      <c r="I411" s="469"/>
    </row>
    <row r="412" spans="1:9" s="1" customFormat="1" ht="9.75" x14ac:dyDescent="0.2">
      <c r="A412" s="34">
        <f>A410+1</f>
        <v>235</v>
      </c>
      <c r="B412" s="35" t="s">
        <v>660</v>
      </c>
      <c r="C412" s="36" t="s">
        <v>661</v>
      </c>
      <c r="D412" s="37" t="s">
        <v>285</v>
      </c>
      <c r="E412" s="41">
        <v>1.5</v>
      </c>
      <c r="F412" s="116">
        <v>0</v>
      </c>
      <c r="G412" s="117">
        <f>E412*F412</f>
        <v>0</v>
      </c>
      <c r="H412" s="118">
        <v>0</v>
      </c>
      <c r="I412" s="42">
        <f>E412*H412</f>
        <v>0</v>
      </c>
    </row>
    <row r="413" spans="1:9" s="1" customFormat="1" ht="9.75" customHeight="1" x14ac:dyDescent="0.2">
      <c r="A413" s="8"/>
      <c r="B413" s="43" t="s">
        <v>30</v>
      </c>
      <c r="C413" s="467" t="s">
        <v>662</v>
      </c>
      <c r="D413" s="468"/>
      <c r="E413" s="468"/>
      <c r="F413" s="468"/>
      <c r="G413" s="468"/>
      <c r="H413" s="468"/>
      <c r="I413" s="469"/>
    </row>
    <row r="414" spans="1:9" s="1" customFormat="1" ht="9.75" x14ac:dyDescent="0.2">
      <c r="A414" s="34">
        <f>A412+1</f>
        <v>236</v>
      </c>
      <c r="B414" s="35" t="s">
        <v>663</v>
      </c>
      <c r="C414" s="36" t="s">
        <v>664</v>
      </c>
      <c r="D414" s="37" t="s">
        <v>285</v>
      </c>
      <c r="E414" s="41">
        <v>71.5</v>
      </c>
      <c r="F414" s="116">
        <v>0</v>
      </c>
      <c r="G414" s="117">
        <f t="shared" ref="G414:G415" si="97">E414*F414</f>
        <v>0</v>
      </c>
      <c r="H414" s="118">
        <v>0</v>
      </c>
      <c r="I414" s="42">
        <f t="shared" ref="I414:I415" si="98">E414*H414</f>
        <v>0</v>
      </c>
    </row>
    <row r="415" spans="1:9" s="1" customFormat="1" ht="9.75" x14ac:dyDescent="0.2">
      <c r="A415" s="34">
        <f>A414+1</f>
        <v>237</v>
      </c>
      <c r="B415" s="35" t="s">
        <v>665</v>
      </c>
      <c r="C415" s="36" t="s">
        <v>666</v>
      </c>
      <c r="D415" s="37" t="s">
        <v>81</v>
      </c>
      <c r="E415" s="38">
        <v>3.7509999999999999</v>
      </c>
      <c r="F415" s="116">
        <v>0</v>
      </c>
      <c r="G415" s="117">
        <f t="shared" si="97"/>
        <v>0</v>
      </c>
      <c r="H415" s="118">
        <v>0</v>
      </c>
      <c r="I415" s="42">
        <f t="shared" si="98"/>
        <v>0</v>
      </c>
    </row>
    <row r="416" spans="1:9" s="18" customFormat="1" ht="11.25" customHeight="1" x14ac:dyDescent="0.2">
      <c r="A416" s="54"/>
      <c r="B416" s="55">
        <v>766</v>
      </c>
      <c r="C416" s="56" t="s">
        <v>667</v>
      </c>
      <c r="D416" s="57"/>
      <c r="E416" s="57"/>
      <c r="F416" s="58"/>
      <c r="G416" s="59">
        <f>SUM(G382:G415)</f>
        <v>0</v>
      </c>
      <c r="H416" s="60"/>
      <c r="I416" s="61">
        <f>SUM(I382:I415)</f>
        <v>0</v>
      </c>
    </row>
    <row r="417" spans="1:9" s="18" customFormat="1" ht="11.25" customHeight="1" x14ac:dyDescent="0.2">
      <c r="A417" s="27"/>
      <c r="B417" s="28" t="s">
        <v>668</v>
      </c>
      <c r="C417" s="29" t="s">
        <v>669</v>
      </c>
      <c r="D417" s="26"/>
      <c r="E417" s="26"/>
      <c r="F417" s="30"/>
      <c r="G417" s="31"/>
      <c r="H417" s="32"/>
      <c r="I417" s="33"/>
    </row>
    <row r="418" spans="1:9" s="1" customFormat="1" ht="9.75" x14ac:dyDescent="0.2">
      <c r="A418" s="34">
        <f>A415+1</f>
        <v>238</v>
      </c>
      <c r="B418" s="35" t="s">
        <v>670</v>
      </c>
      <c r="C418" s="36" t="s">
        <v>671</v>
      </c>
      <c r="D418" s="37" t="s">
        <v>672</v>
      </c>
      <c r="E418" s="41">
        <v>9516.25</v>
      </c>
      <c r="F418" s="116">
        <v>0</v>
      </c>
      <c r="G418" s="117">
        <f>E418*F418</f>
        <v>0</v>
      </c>
      <c r="H418" s="118">
        <v>0</v>
      </c>
      <c r="I418" s="42">
        <f>E418*H418</f>
        <v>0</v>
      </c>
    </row>
    <row r="419" spans="1:9" s="1" customFormat="1" ht="9.75" customHeight="1" x14ac:dyDescent="0.2">
      <c r="A419" s="8"/>
      <c r="B419" s="43" t="s">
        <v>30</v>
      </c>
      <c r="C419" s="467" t="s">
        <v>673</v>
      </c>
      <c r="D419" s="468"/>
      <c r="E419" s="468"/>
      <c r="F419" s="468"/>
      <c r="G419" s="468"/>
      <c r="H419" s="468"/>
      <c r="I419" s="469"/>
    </row>
    <row r="420" spans="1:9" s="1" customFormat="1" ht="9.75" x14ac:dyDescent="0.2">
      <c r="A420" s="34">
        <f>A418+1</f>
        <v>239</v>
      </c>
      <c r="B420" s="35" t="s">
        <v>674</v>
      </c>
      <c r="C420" s="36" t="s">
        <v>675</v>
      </c>
      <c r="D420" s="37" t="s">
        <v>672</v>
      </c>
      <c r="E420" s="41">
        <v>9516.2000000000007</v>
      </c>
      <c r="F420" s="116">
        <v>0</v>
      </c>
      <c r="G420" s="117">
        <f t="shared" ref="G420:G422" si="99">E420*F420</f>
        <v>0</v>
      </c>
      <c r="H420" s="118">
        <v>0</v>
      </c>
      <c r="I420" s="42">
        <f t="shared" ref="I420:I422" si="100">E420*H420</f>
        <v>0</v>
      </c>
    </row>
    <row r="421" spans="1:9" s="1" customFormat="1" ht="9.75" x14ac:dyDescent="0.2">
      <c r="A421" s="34">
        <f>A420+1</f>
        <v>240</v>
      </c>
      <c r="B421" s="35" t="s">
        <v>676</v>
      </c>
      <c r="C421" s="36" t="s">
        <v>677</v>
      </c>
      <c r="D421" s="37" t="s">
        <v>252</v>
      </c>
      <c r="E421" s="45">
        <v>1</v>
      </c>
      <c r="F421" s="116">
        <v>0</v>
      </c>
      <c r="G421" s="117">
        <f t="shared" si="99"/>
        <v>0</v>
      </c>
      <c r="H421" s="118">
        <v>0</v>
      </c>
      <c r="I421" s="42">
        <f t="shared" si="100"/>
        <v>0</v>
      </c>
    </row>
    <row r="422" spans="1:9" s="1" customFormat="1" ht="9.75" x14ac:dyDescent="0.2">
      <c r="A422" s="34">
        <f>A421+1</f>
        <v>241</v>
      </c>
      <c r="B422" s="35" t="s">
        <v>678</v>
      </c>
      <c r="C422" s="36" t="s">
        <v>679</v>
      </c>
      <c r="D422" s="37" t="s">
        <v>672</v>
      </c>
      <c r="E422" s="41">
        <v>12149.749999999998</v>
      </c>
      <c r="F422" s="116">
        <v>0</v>
      </c>
      <c r="G422" s="117">
        <f t="shared" si="99"/>
        <v>0</v>
      </c>
      <c r="H422" s="118">
        <v>0</v>
      </c>
      <c r="I422" s="42">
        <f t="shared" si="100"/>
        <v>0</v>
      </c>
    </row>
    <row r="423" spans="1:9" s="1" customFormat="1" ht="9.75" customHeight="1" x14ac:dyDescent="0.2">
      <c r="A423" s="8"/>
      <c r="B423" s="43" t="s">
        <v>30</v>
      </c>
      <c r="C423" s="467" t="s">
        <v>680</v>
      </c>
      <c r="D423" s="468"/>
      <c r="E423" s="468"/>
      <c r="F423" s="468"/>
      <c r="G423" s="468"/>
      <c r="H423" s="468"/>
      <c r="I423" s="469"/>
    </row>
    <row r="424" spans="1:9" s="1" customFormat="1" ht="9.75" x14ac:dyDescent="0.2">
      <c r="A424" s="34">
        <f>A422+1</f>
        <v>242</v>
      </c>
      <c r="B424" s="35" t="s">
        <v>681</v>
      </c>
      <c r="C424" s="36" t="s">
        <v>682</v>
      </c>
      <c r="D424" s="37" t="s">
        <v>48</v>
      </c>
      <c r="E424" s="41">
        <v>67.7</v>
      </c>
      <c r="F424" s="116">
        <v>0</v>
      </c>
      <c r="G424" s="117">
        <f t="shared" ref="G424:G432" si="101">E424*F424</f>
        <v>0</v>
      </c>
      <c r="H424" s="118">
        <v>0</v>
      </c>
      <c r="I424" s="42">
        <f t="shared" ref="I424:I432" si="102">E424*H424</f>
        <v>0</v>
      </c>
    </row>
    <row r="425" spans="1:9" s="1" customFormat="1" ht="9.75" x14ac:dyDescent="0.2">
      <c r="A425" s="34">
        <f t="shared" ref="A425:A432" si="103">A424+1</f>
        <v>243</v>
      </c>
      <c r="B425" s="35" t="s">
        <v>683</v>
      </c>
      <c r="C425" s="36" t="s">
        <v>684</v>
      </c>
      <c r="D425" s="37" t="s">
        <v>672</v>
      </c>
      <c r="E425" s="45">
        <v>525</v>
      </c>
      <c r="F425" s="116">
        <v>0</v>
      </c>
      <c r="G425" s="117">
        <f t="shared" si="101"/>
        <v>0</v>
      </c>
      <c r="H425" s="118">
        <v>0</v>
      </c>
      <c r="I425" s="42">
        <f t="shared" si="102"/>
        <v>0</v>
      </c>
    </row>
    <row r="426" spans="1:9" s="1" customFormat="1" ht="9.75" x14ac:dyDescent="0.2">
      <c r="A426" s="34">
        <f t="shared" si="103"/>
        <v>244</v>
      </c>
      <c r="B426" s="35" t="s">
        <v>685</v>
      </c>
      <c r="C426" s="36" t="s">
        <v>686</v>
      </c>
      <c r="D426" s="37" t="s">
        <v>285</v>
      </c>
      <c r="E426" s="41">
        <v>13.3</v>
      </c>
      <c r="F426" s="116">
        <v>0</v>
      </c>
      <c r="G426" s="117">
        <f t="shared" si="101"/>
        <v>0</v>
      </c>
      <c r="H426" s="118">
        <v>0</v>
      </c>
      <c r="I426" s="42">
        <f t="shared" si="102"/>
        <v>0</v>
      </c>
    </row>
    <row r="427" spans="1:9" s="1" customFormat="1" ht="9.75" x14ac:dyDescent="0.2">
      <c r="A427" s="34">
        <f t="shared" si="103"/>
        <v>245</v>
      </c>
      <c r="B427" s="35" t="s">
        <v>687</v>
      </c>
      <c r="C427" s="36" t="s">
        <v>688</v>
      </c>
      <c r="D427" s="37" t="s">
        <v>252</v>
      </c>
      <c r="E427" s="45">
        <v>12</v>
      </c>
      <c r="F427" s="116">
        <v>0</v>
      </c>
      <c r="G427" s="117">
        <f t="shared" si="101"/>
        <v>0</v>
      </c>
      <c r="H427" s="118">
        <v>0</v>
      </c>
      <c r="I427" s="42">
        <f t="shared" si="102"/>
        <v>0</v>
      </c>
    </row>
    <row r="428" spans="1:9" s="1" customFormat="1" ht="9.75" x14ac:dyDescent="0.2">
      <c r="A428" s="34">
        <f t="shared" si="103"/>
        <v>246</v>
      </c>
      <c r="B428" s="35" t="s">
        <v>689</v>
      </c>
      <c r="C428" s="36" t="s">
        <v>690</v>
      </c>
      <c r="D428" s="37" t="s">
        <v>252</v>
      </c>
      <c r="E428" s="45">
        <v>18</v>
      </c>
      <c r="F428" s="116">
        <v>0</v>
      </c>
      <c r="G428" s="117">
        <f t="shared" si="101"/>
        <v>0</v>
      </c>
      <c r="H428" s="118">
        <v>0</v>
      </c>
      <c r="I428" s="42">
        <f t="shared" si="102"/>
        <v>0</v>
      </c>
    </row>
    <row r="429" spans="1:9" s="1" customFormat="1" ht="9.75" x14ac:dyDescent="0.2">
      <c r="A429" s="34">
        <f t="shared" si="103"/>
        <v>247</v>
      </c>
      <c r="B429" s="35" t="s">
        <v>691</v>
      </c>
      <c r="C429" s="36" t="s">
        <v>692</v>
      </c>
      <c r="D429" s="37" t="s">
        <v>48</v>
      </c>
      <c r="E429" s="45">
        <v>9</v>
      </c>
      <c r="F429" s="116">
        <v>0</v>
      </c>
      <c r="G429" s="117">
        <f t="shared" si="101"/>
        <v>0</v>
      </c>
      <c r="H429" s="118">
        <v>0</v>
      </c>
      <c r="I429" s="42">
        <f t="shared" si="102"/>
        <v>0</v>
      </c>
    </row>
    <row r="430" spans="1:9" s="1" customFormat="1" ht="9.75" x14ac:dyDescent="0.2">
      <c r="A430" s="34">
        <f t="shared" si="103"/>
        <v>248</v>
      </c>
      <c r="B430" s="35" t="s">
        <v>693</v>
      </c>
      <c r="C430" s="36" t="s">
        <v>694</v>
      </c>
      <c r="D430" s="37" t="s">
        <v>252</v>
      </c>
      <c r="E430" s="45">
        <v>1</v>
      </c>
      <c r="F430" s="116">
        <v>0</v>
      </c>
      <c r="G430" s="117">
        <f t="shared" si="101"/>
        <v>0</v>
      </c>
      <c r="H430" s="118">
        <v>0</v>
      </c>
      <c r="I430" s="42">
        <f t="shared" si="102"/>
        <v>0</v>
      </c>
    </row>
    <row r="431" spans="1:9" s="1" customFormat="1" ht="9.75" x14ac:dyDescent="0.2">
      <c r="A431" s="34">
        <f t="shared" si="103"/>
        <v>249</v>
      </c>
      <c r="B431" s="35" t="s">
        <v>695</v>
      </c>
      <c r="C431" s="36" t="s">
        <v>696</v>
      </c>
      <c r="D431" s="37" t="s">
        <v>252</v>
      </c>
      <c r="E431" s="45">
        <v>1</v>
      </c>
      <c r="F431" s="116">
        <v>0</v>
      </c>
      <c r="G431" s="117">
        <f t="shared" si="101"/>
        <v>0</v>
      </c>
      <c r="H431" s="118">
        <v>0</v>
      </c>
      <c r="I431" s="42">
        <f t="shared" si="102"/>
        <v>0</v>
      </c>
    </row>
    <row r="432" spans="1:9" s="1" customFormat="1" ht="9.75" x14ac:dyDescent="0.2">
      <c r="A432" s="34">
        <f t="shared" si="103"/>
        <v>250</v>
      </c>
      <c r="B432" s="35" t="s">
        <v>697</v>
      </c>
      <c r="C432" s="36" t="s">
        <v>698</v>
      </c>
      <c r="D432" s="37" t="s">
        <v>81</v>
      </c>
      <c r="E432" s="38">
        <v>23.359000000000002</v>
      </c>
      <c r="F432" s="116">
        <v>0</v>
      </c>
      <c r="G432" s="117">
        <f t="shared" si="101"/>
        <v>0</v>
      </c>
      <c r="H432" s="118">
        <v>0</v>
      </c>
      <c r="I432" s="42">
        <f t="shared" si="102"/>
        <v>0</v>
      </c>
    </row>
    <row r="433" spans="1:9" s="18" customFormat="1" ht="11.25" customHeight="1" x14ac:dyDescent="0.2">
      <c r="A433" s="54"/>
      <c r="B433" s="55">
        <v>767</v>
      </c>
      <c r="C433" s="56" t="s">
        <v>699</v>
      </c>
      <c r="D433" s="57"/>
      <c r="E433" s="57"/>
      <c r="F433" s="58"/>
      <c r="G433" s="59">
        <f>SUM(G418:G432)</f>
        <v>0</v>
      </c>
      <c r="H433" s="60"/>
      <c r="I433" s="61">
        <f>SUM(I418:I432)</f>
        <v>0</v>
      </c>
    </row>
    <row r="434" spans="1:9" s="18" customFormat="1" ht="11.25" customHeight="1" x14ac:dyDescent="0.2">
      <c r="A434" s="27"/>
      <c r="B434" s="28" t="s">
        <v>700</v>
      </c>
      <c r="C434" s="29" t="s">
        <v>701</v>
      </c>
      <c r="D434" s="26"/>
      <c r="E434" s="26"/>
      <c r="F434" s="30"/>
      <c r="G434" s="31"/>
      <c r="H434" s="32"/>
      <c r="I434" s="33"/>
    </row>
    <row r="435" spans="1:9" s="1" customFormat="1" ht="9.75" x14ac:dyDescent="0.2">
      <c r="A435" s="34">
        <f>A432+1</f>
        <v>251</v>
      </c>
      <c r="B435" s="35" t="s">
        <v>702</v>
      </c>
      <c r="C435" s="36" t="s">
        <v>703</v>
      </c>
      <c r="D435" s="37" t="s">
        <v>48</v>
      </c>
      <c r="E435" s="41">
        <v>29.7</v>
      </c>
      <c r="F435" s="116">
        <v>0</v>
      </c>
      <c r="G435" s="117">
        <f t="shared" ref="G435:G437" si="104">E435*F435</f>
        <v>0</v>
      </c>
      <c r="H435" s="118">
        <v>0</v>
      </c>
      <c r="I435" s="42">
        <f t="shared" ref="I435:I437" si="105">E435*H435</f>
        <v>0</v>
      </c>
    </row>
    <row r="436" spans="1:9" s="1" customFormat="1" ht="9.75" x14ac:dyDescent="0.2">
      <c r="A436" s="34">
        <f>A435+1</f>
        <v>252</v>
      </c>
      <c r="B436" s="35" t="s">
        <v>704</v>
      </c>
      <c r="C436" s="36" t="s">
        <v>705</v>
      </c>
      <c r="D436" s="37" t="s">
        <v>48</v>
      </c>
      <c r="E436" s="41">
        <v>29.7</v>
      </c>
      <c r="F436" s="116">
        <v>0</v>
      </c>
      <c r="G436" s="117">
        <f t="shared" si="104"/>
        <v>0</v>
      </c>
      <c r="H436" s="118">
        <v>0</v>
      </c>
      <c r="I436" s="42">
        <f t="shared" si="105"/>
        <v>0</v>
      </c>
    </row>
    <row r="437" spans="1:9" s="1" customFormat="1" ht="9.75" x14ac:dyDescent="0.2">
      <c r="A437" s="34">
        <f>A436+1</f>
        <v>253</v>
      </c>
      <c r="B437" s="35" t="s">
        <v>706</v>
      </c>
      <c r="C437" s="36" t="s">
        <v>707</v>
      </c>
      <c r="D437" s="37" t="s">
        <v>48</v>
      </c>
      <c r="E437" s="44">
        <v>32.67</v>
      </c>
      <c r="F437" s="116">
        <v>0</v>
      </c>
      <c r="G437" s="117">
        <f t="shared" si="104"/>
        <v>0</v>
      </c>
      <c r="H437" s="118">
        <v>0</v>
      </c>
      <c r="I437" s="42">
        <f t="shared" si="105"/>
        <v>0</v>
      </c>
    </row>
    <row r="438" spans="1:9" s="1" customFormat="1" ht="9.75" customHeight="1" x14ac:dyDescent="0.2">
      <c r="A438" s="8"/>
      <c r="B438" s="43" t="s">
        <v>30</v>
      </c>
      <c r="C438" s="467" t="s">
        <v>466</v>
      </c>
      <c r="D438" s="468"/>
      <c r="E438" s="468"/>
      <c r="F438" s="468"/>
      <c r="G438" s="468"/>
      <c r="H438" s="468"/>
      <c r="I438" s="469"/>
    </row>
    <row r="439" spans="1:9" s="1" customFormat="1" ht="9.75" x14ac:dyDescent="0.2">
      <c r="A439" s="34">
        <f>A437+1</f>
        <v>254</v>
      </c>
      <c r="B439" s="35" t="s">
        <v>708</v>
      </c>
      <c r="C439" s="36" t="s">
        <v>709</v>
      </c>
      <c r="D439" s="37" t="s">
        <v>285</v>
      </c>
      <c r="E439" s="41">
        <v>28.4</v>
      </c>
      <c r="F439" s="116">
        <v>0</v>
      </c>
      <c r="G439" s="117">
        <f>E439*F439</f>
        <v>0</v>
      </c>
      <c r="H439" s="118">
        <v>0</v>
      </c>
      <c r="I439" s="42">
        <f>E439*H439</f>
        <v>0</v>
      </c>
    </row>
    <row r="440" spans="1:9" s="1" customFormat="1" ht="9.75" customHeight="1" x14ac:dyDescent="0.2">
      <c r="A440" s="8"/>
      <c r="B440" s="43" t="s">
        <v>30</v>
      </c>
      <c r="C440" s="467" t="s">
        <v>710</v>
      </c>
      <c r="D440" s="468"/>
      <c r="E440" s="468"/>
      <c r="F440" s="468"/>
      <c r="G440" s="468"/>
      <c r="H440" s="468"/>
      <c r="I440" s="469"/>
    </row>
    <row r="441" spans="1:9" s="1" customFormat="1" ht="9.75" x14ac:dyDescent="0.2">
      <c r="A441" s="34">
        <f>A439+1</f>
        <v>255</v>
      </c>
      <c r="B441" s="35" t="s">
        <v>702</v>
      </c>
      <c r="C441" s="36" t="s">
        <v>711</v>
      </c>
      <c r="D441" s="37" t="s">
        <v>48</v>
      </c>
      <c r="E441" s="44">
        <v>1.35</v>
      </c>
      <c r="F441" s="116">
        <v>0</v>
      </c>
      <c r="G441" s="117">
        <f>E441*F441</f>
        <v>0</v>
      </c>
      <c r="H441" s="118">
        <v>0</v>
      </c>
      <c r="I441" s="42">
        <f>E441*H441</f>
        <v>0</v>
      </c>
    </row>
    <row r="442" spans="1:9" s="1" customFormat="1" ht="9.75" customHeight="1" x14ac:dyDescent="0.2">
      <c r="A442" s="8"/>
      <c r="B442" s="43" t="s">
        <v>30</v>
      </c>
      <c r="C442" s="467" t="s">
        <v>712</v>
      </c>
      <c r="D442" s="468"/>
      <c r="E442" s="468"/>
      <c r="F442" s="468"/>
      <c r="G442" s="468"/>
      <c r="H442" s="468"/>
      <c r="I442" s="469"/>
    </row>
    <row r="443" spans="1:9" s="1" customFormat="1" ht="9.75" x14ac:dyDescent="0.2">
      <c r="A443" s="34">
        <f>A441+1</f>
        <v>256</v>
      </c>
      <c r="B443" s="35" t="s">
        <v>706</v>
      </c>
      <c r="C443" s="36" t="s">
        <v>713</v>
      </c>
      <c r="D443" s="37" t="s">
        <v>48</v>
      </c>
      <c r="E443" s="44">
        <v>4.3120000000000012</v>
      </c>
      <c r="F443" s="116">
        <v>0</v>
      </c>
      <c r="G443" s="117">
        <f>E443*F443</f>
        <v>0</v>
      </c>
      <c r="H443" s="118">
        <v>0</v>
      </c>
      <c r="I443" s="42">
        <f>E443*H443</f>
        <v>0</v>
      </c>
    </row>
    <row r="444" spans="1:9" s="1" customFormat="1" ht="9.75" customHeight="1" x14ac:dyDescent="0.2">
      <c r="A444" s="8"/>
      <c r="B444" s="43" t="s">
        <v>30</v>
      </c>
      <c r="C444" s="467" t="s">
        <v>714</v>
      </c>
      <c r="D444" s="468"/>
      <c r="E444" s="468"/>
      <c r="F444" s="468"/>
      <c r="G444" s="468"/>
      <c r="H444" s="468"/>
      <c r="I444" s="469"/>
    </row>
    <row r="445" spans="1:9" s="1" customFormat="1" ht="9.75" x14ac:dyDescent="0.2">
      <c r="A445" s="34">
        <f>A443+1</f>
        <v>257</v>
      </c>
      <c r="B445" s="35" t="s">
        <v>715</v>
      </c>
      <c r="C445" s="36" t="s">
        <v>716</v>
      </c>
      <c r="D445" s="37" t="s">
        <v>81</v>
      </c>
      <c r="E445" s="38">
        <v>1.1579999999999999</v>
      </c>
      <c r="F445" s="116">
        <v>0</v>
      </c>
      <c r="G445" s="117">
        <f>E445*F445</f>
        <v>0</v>
      </c>
      <c r="H445" s="118">
        <v>0</v>
      </c>
      <c r="I445" s="42">
        <f>E445*H445</f>
        <v>0</v>
      </c>
    </row>
    <row r="446" spans="1:9" s="18" customFormat="1" ht="11.25" customHeight="1" x14ac:dyDescent="0.2">
      <c r="A446" s="54"/>
      <c r="B446" s="55">
        <v>771</v>
      </c>
      <c r="C446" s="56" t="s">
        <v>717</v>
      </c>
      <c r="D446" s="57"/>
      <c r="E446" s="57"/>
      <c r="F446" s="58"/>
      <c r="G446" s="59">
        <f>SUM(G435:G445)</f>
        <v>0</v>
      </c>
      <c r="H446" s="60"/>
      <c r="I446" s="61">
        <f>SUM(I435:I445)</f>
        <v>0</v>
      </c>
    </row>
    <row r="447" spans="1:9" s="18" customFormat="1" ht="11.25" customHeight="1" x14ac:dyDescent="0.2">
      <c r="A447" s="27"/>
      <c r="B447" s="28" t="s">
        <v>718</v>
      </c>
      <c r="C447" s="29" t="s">
        <v>719</v>
      </c>
      <c r="D447" s="26"/>
      <c r="E447" s="26"/>
      <c r="F447" s="30"/>
      <c r="G447" s="31"/>
      <c r="H447" s="32"/>
      <c r="I447" s="33"/>
    </row>
    <row r="448" spans="1:9" s="1" customFormat="1" ht="9.75" x14ac:dyDescent="0.2">
      <c r="A448" s="34">
        <f>A445+1</f>
        <v>258</v>
      </c>
      <c r="B448" s="35" t="s">
        <v>720</v>
      </c>
      <c r="C448" s="36" t="s">
        <v>721</v>
      </c>
      <c r="D448" s="37" t="s">
        <v>48</v>
      </c>
      <c r="E448" s="44">
        <v>7.9407000000000014</v>
      </c>
      <c r="F448" s="116">
        <v>0</v>
      </c>
      <c r="G448" s="117">
        <f>E448*F448</f>
        <v>0</v>
      </c>
      <c r="H448" s="118">
        <v>0</v>
      </c>
      <c r="I448" s="42">
        <f>E448*H448</f>
        <v>0</v>
      </c>
    </row>
    <row r="449" spans="1:9" s="1" customFormat="1" ht="9.75" customHeight="1" x14ac:dyDescent="0.2">
      <c r="A449" s="8"/>
      <c r="B449" s="43" t="s">
        <v>30</v>
      </c>
      <c r="C449" s="467" t="s">
        <v>722</v>
      </c>
      <c r="D449" s="468"/>
      <c r="E449" s="468"/>
      <c r="F449" s="468"/>
      <c r="G449" s="468"/>
      <c r="H449" s="468"/>
      <c r="I449" s="469"/>
    </row>
    <row r="450" spans="1:9" s="1" customFormat="1" ht="9.75" x14ac:dyDescent="0.2">
      <c r="A450" s="34">
        <f>A448+1</f>
        <v>259</v>
      </c>
      <c r="B450" s="35" t="s">
        <v>723</v>
      </c>
      <c r="C450" s="36" t="s">
        <v>724</v>
      </c>
      <c r="D450" s="37" t="s">
        <v>48</v>
      </c>
      <c r="E450" s="41">
        <v>26.3</v>
      </c>
      <c r="F450" s="116">
        <v>0</v>
      </c>
      <c r="G450" s="117">
        <f t="shared" ref="G450:G451" si="106">E450*F450</f>
        <v>0</v>
      </c>
      <c r="H450" s="118">
        <v>0</v>
      </c>
      <c r="I450" s="42">
        <f t="shared" ref="I450:I451" si="107">E450*H450</f>
        <v>0</v>
      </c>
    </row>
    <row r="451" spans="1:9" s="1" customFormat="1" ht="9.75" x14ac:dyDescent="0.2">
      <c r="A451" s="34">
        <f>A450+1</f>
        <v>260</v>
      </c>
      <c r="B451" s="35" t="s">
        <v>725</v>
      </c>
      <c r="C451" s="36" t="s">
        <v>726</v>
      </c>
      <c r="D451" s="37" t="s">
        <v>81</v>
      </c>
      <c r="E451" s="38">
        <v>2.1309999999999998</v>
      </c>
      <c r="F451" s="116">
        <v>0</v>
      </c>
      <c r="G451" s="117">
        <f t="shared" si="106"/>
        <v>0</v>
      </c>
      <c r="H451" s="118">
        <v>0</v>
      </c>
      <c r="I451" s="42">
        <f t="shared" si="107"/>
        <v>0</v>
      </c>
    </row>
    <row r="452" spans="1:9" s="18" customFormat="1" ht="11.25" customHeight="1" x14ac:dyDescent="0.2">
      <c r="A452" s="54"/>
      <c r="B452" s="55">
        <v>773</v>
      </c>
      <c r="C452" s="56" t="s">
        <v>727</v>
      </c>
      <c r="D452" s="57"/>
      <c r="E452" s="57"/>
      <c r="F452" s="58"/>
      <c r="G452" s="59">
        <f>SUM(G448:G451)</f>
        <v>0</v>
      </c>
      <c r="H452" s="60"/>
      <c r="I452" s="61">
        <f>SUM(I448:I451)</f>
        <v>0</v>
      </c>
    </row>
    <row r="453" spans="1:9" s="18" customFormat="1" ht="11.25" customHeight="1" x14ac:dyDescent="0.2">
      <c r="A453" s="27"/>
      <c r="B453" s="28" t="s">
        <v>728</v>
      </c>
      <c r="C453" s="29" t="s">
        <v>729</v>
      </c>
      <c r="D453" s="26"/>
      <c r="E453" s="26"/>
      <c r="F453" s="30"/>
      <c r="G453" s="31"/>
      <c r="H453" s="32"/>
      <c r="I453" s="33"/>
    </row>
    <row r="454" spans="1:9" s="1" customFormat="1" ht="9.75" x14ac:dyDescent="0.2">
      <c r="A454" s="34">
        <f>A451+1</f>
        <v>261</v>
      </c>
      <c r="B454" s="35" t="s">
        <v>730</v>
      </c>
      <c r="C454" s="36" t="s">
        <v>731</v>
      </c>
      <c r="D454" s="37" t="s">
        <v>48</v>
      </c>
      <c r="E454" s="44">
        <v>39.549999999999997</v>
      </c>
      <c r="F454" s="116">
        <v>0</v>
      </c>
      <c r="G454" s="117">
        <f t="shared" ref="G454:G458" si="108">E454*F454</f>
        <v>0</v>
      </c>
      <c r="H454" s="118">
        <v>0</v>
      </c>
      <c r="I454" s="42">
        <f t="shared" ref="I454:I458" si="109">E454*H454</f>
        <v>0</v>
      </c>
    </row>
    <row r="455" spans="1:9" s="1" customFormat="1" ht="9.75" x14ac:dyDescent="0.2">
      <c r="A455" s="34">
        <f>A454+1</f>
        <v>262</v>
      </c>
      <c r="B455" s="35" t="s">
        <v>732</v>
      </c>
      <c r="C455" s="36" t="s">
        <v>733</v>
      </c>
      <c r="D455" s="37" t="s">
        <v>48</v>
      </c>
      <c r="E455" s="41">
        <v>382.7</v>
      </c>
      <c r="F455" s="116">
        <v>0</v>
      </c>
      <c r="G455" s="117">
        <f t="shared" si="108"/>
        <v>0</v>
      </c>
      <c r="H455" s="118">
        <v>0</v>
      </c>
      <c r="I455" s="42">
        <f t="shared" si="109"/>
        <v>0</v>
      </c>
    </row>
    <row r="456" spans="1:9" s="1" customFormat="1" ht="9.75" x14ac:dyDescent="0.2">
      <c r="A456" s="34">
        <f>A455+1</f>
        <v>263</v>
      </c>
      <c r="B456" s="35" t="s">
        <v>734</v>
      </c>
      <c r="C456" s="36" t="s">
        <v>735</v>
      </c>
      <c r="D456" s="37" t="s">
        <v>285</v>
      </c>
      <c r="E456" s="45">
        <v>191</v>
      </c>
      <c r="F456" s="116">
        <v>0</v>
      </c>
      <c r="G456" s="117">
        <f t="shared" si="108"/>
        <v>0</v>
      </c>
      <c r="H456" s="118">
        <v>0</v>
      </c>
      <c r="I456" s="42">
        <f t="shared" si="109"/>
        <v>0</v>
      </c>
    </row>
    <row r="457" spans="1:9" s="1" customFormat="1" ht="9.75" x14ac:dyDescent="0.2">
      <c r="A457" s="34">
        <f>A456+1</f>
        <v>264</v>
      </c>
      <c r="B457" s="35" t="s">
        <v>736</v>
      </c>
      <c r="C457" s="36" t="s">
        <v>737</v>
      </c>
      <c r="D457" s="37" t="s">
        <v>285</v>
      </c>
      <c r="E457" s="45">
        <v>41</v>
      </c>
      <c r="F457" s="116">
        <v>0</v>
      </c>
      <c r="G457" s="117">
        <f t="shared" si="108"/>
        <v>0</v>
      </c>
      <c r="H457" s="118">
        <v>0</v>
      </c>
      <c r="I457" s="42">
        <f t="shared" si="109"/>
        <v>0</v>
      </c>
    </row>
    <row r="458" spans="1:9" s="1" customFormat="1" ht="9.75" x14ac:dyDescent="0.2">
      <c r="A458" s="34">
        <f>A457+1</f>
        <v>265</v>
      </c>
      <c r="B458" s="35" t="s">
        <v>738</v>
      </c>
      <c r="C458" s="36" t="s">
        <v>739</v>
      </c>
      <c r="D458" s="37" t="s">
        <v>81</v>
      </c>
      <c r="E458" s="38">
        <v>3.7389999999999999</v>
      </c>
      <c r="F458" s="116">
        <v>0</v>
      </c>
      <c r="G458" s="117">
        <f t="shared" si="108"/>
        <v>0</v>
      </c>
      <c r="H458" s="118">
        <v>0</v>
      </c>
      <c r="I458" s="42">
        <f t="shared" si="109"/>
        <v>0</v>
      </c>
    </row>
    <row r="459" spans="1:9" s="18" customFormat="1" ht="11.25" customHeight="1" x14ac:dyDescent="0.2">
      <c r="A459" s="54"/>
      <c r="B459" s="55">
        <v>775</v>
      </c>
      <c r="C459" s="56" t="s">
        <v>740</v>
      </c>
      <c r="D459" s="57"/>
      <c r="E459" s="57"/>
      <c r="F459" s="58"/>
      <c r="G459" s="59">
        <f>SUM(G454:G458)</f>
        <v>0</v>
      </c>
      <c r="H459" s="60"/>
      <c r="I459" s="61">
        <f>SUM(I454:I458)</f>
        <v>0</v>
      </c>
    </row>
    <row r="460" spans="1:9" s="18" customFormat="1" ht="11.25" customHeight="1" x14ac:dyDescent="0.2">
      <c r="A460" s="27"/>
      <c r="B460" s="28" t="s">
        <v>741</v>
      </c>
      <c r="C460" s="29" t="s">
        <v>742</v>
      </c>
      <c r="D460" s="26"/>
      <c r="E460" s="26"/>
      <c r="F460" s="30"/>
      <c r="G460" s="31"/>
      <c r="H460" s="32"/>
      <c r="I460" s="33"/>
    </row>
    <row r="461" spans="1:9" s="1" customFormat="1" ht="9.75" x14ac:dyDescent="0.2">
      <c r="A461" s="34">
        <f>A458+1</f>
        <v>266</v>
      </c>
      <c r="B461" s="35" t="s">
        <v>743</v>
      </c>
      <c r="C461" s="36" t="s">
        <v>744</v>
      </c>
      <c r="D461" s="37" t="s">
        <v>48</v>
      </c>
      <c r="E461" s="44">
        <v>108.4</v>
      </c>
      <c r="F461" s="116">
        <v>0</v>
      </c>
      <c r="G461" s="117">
        <f>E461*F461</f>
        <v>0</v>
      </c>
      <c r="H461" s="118">
        <v>0</v>
      </c>
      <c r="I461" s="42">
        <f>E461*H461</f>
        <v>0</v>
      </c>
    </row>
    <row r="462" spans="1:9" s="1" customFormat="1" ht="9.75" customHeight="1" x14ac:dyDescent="0.2">
      <c r="A462" s="8"/>
      <c r="B462" s="43" t="s">
        <v>30</v>
      </c>
      <c r="C462" s="467" t="s">
        <v>745</v>
      </c>
      <c r="D462" s="468"/>
      <c r="E462" s="468"/>
      <c r="F462" s="468"/>
      <c r="G462" s="468"/>
      <c r="H462" s="468"/>
      <c r="I462" s="469"/>
    </row>
    <row r="463" spans="1:9" s="1" customFormat="1" ht="9.75" x14ac:dyDescent="0.2">
      <c r="A463" s="34">
        <f>A461+1</f>
        <v>267</v>
      </c>
      <c r="B463" s="35" t="s">
        <v>746</v>
      </c>
      <c r="C463" s="36" t="s">
        <v>747</v>
      </c>
      <c r="D463" s="37" t="s">
        <v>48</v>
      </c>
      <c r="E463" s="41">
        <v>108.4</v>
      </c>
      <c r="F463" s="116">
        <v>0</v>
      </c>
      <c r="G463" s="117">
        <f t="shared" ref="G463:G464" si="110">E463*F463</f>
        <v>0</v>
      </c>
      <c r="H463" s="118">
        <v>0</v>
      </c>
      <c r="I463" s="42">
        <f t="shared" ref="I463:I464" si="111">E463*H463</f>
        <v>0</v>
      </c>
    </row>
    <row r="464" spans="1:9" s="1" customFormat="1" ht="9.75" x14ac:dyDescent="0.2">
      <c r="A464" s="34">
        <f>A463+1</f>
        <v>268</v>
      </c>
      <c r="B464" s="35" t="s">
        <v>748</v>
      </c>
      <c r="C464" s="36" t="s">
        <v>749</v>
      </c>
      <c r="D464" s="37" t="s">
        <v>48</v>
      </c>
      <c r="E464" s="44">
        <v>119.24000000000001</v>
      </c>
      <c r="F464" s="116">
        <v>0</v>
      </c>
      <c r="G464" s="117">
        <f t="shared" si="110"/>
        <v>0</v>
      </c>
      <c r="H464" s="118">
        <v>0</v>
      </c>
      <c r="I464" s="42">
        <f t="shared" si="111"/>
        <v>0</v>
      </c>
    </row>
    <row r="465" spans="1:9" s="1" customFormat="1" ht="9.75" customHeight="1" x14ac:dyDescent="0.2">
      <c r="A465" s="8"/>
      <c r="B465" s="43" t="s">
        <v>30</v>
      </c>
      <c r="C465" s="467" t="s">
        <v>750</v>
      </c>
      <c r="D465" s="468"/>
      <c r="E465" s="468"/>
      <c r="F465" s="468"/>
      <c r="G465" s="468"/>
      <c r="H465" s="468"/>
      <c r="I465" s="469"/>
    </row>
    <row r="466" spans="1:9" s="1" customFormat="1" ht="9.75" x14ac:dyDescent="0.2">
      <c r="A466" s="34">
        <f>A464+1</f>
        <v>269</v>
      </c>
      <c r="B466" s="35" t="s">
        <v>751</v>
      </c>
      <c r="C466" s="36" t="s">
        <v>752</v>
      </c>
      <c r="D466" s="37" t="s">
        <v>81</v>
      </c>
      <c r="E466" s="44">
        <v>2.71</v>
      </c>
      <c r="F466" s="116">
        <v>0</v>
      </c>
      <c r="G466" s="117">
        <f>E466*F466</f>
        <v>0</v>
      </c>
      <c r="H466" s="118">
        <v>0</v>
      </c>
      <c r="I466" s="42">
        <f>E466*H466</f>
        <v>0</v>
      </c>
    </row>
    <row r="467" spans="1:9" s="18" customFormat="1" ht="11.25" customHeight="1" x14ac:dyDescent="0.2">
      <c r="A467" s="54"/>
      <c r="B467" s="55">
        <v>781</v>
      </c>
      <c r="C467" s="56" t="s">
        <v>753</v>
      </c>
      <c r="D467" s="57"/>
      <c r="E467" s="57"/>
      <c r="F467" s="58"/>
      <c r="G467" s="59">
        <f>SUM(G461:G466)</f>
        <v>0</v>
      </c>
      <c r="H467" s="60"/>
      <c r="I467" s="61">
        <f>SUM(I461:I466)</f>
        <v>0</v>
      </c>
    </row>
    <row r="468" spans="1:9" s="18" customFormat="1" ht="11.25" customHeight="1" x14ac:dyDescent="0.2">
      <c r="A468" s="27"/>
      <c r="B468" s="28" t="s">
        <v>754</v>
      </c>
      <c r="C468" s="29" t="s">
        <v>755</v>
      </c>
      <c r="D468" s="26"/>
      <c r="E468" s="26"/>
      <c r="F468" s="30"/>
      <c r="G468" s="31"/>
      <c r="H468" s="32"/>
      <c r="I468" s="33"/>
    </row>
    <row r="469" spans="1:9" s="1" customFormat="1" ht="9.75" x14ac:dyDescent="0.2">
      <c r="A469" s="34">
        <f>A466+1</f>
        <v>270</v>
      </c>
      <c r="B469" s="35" t="s">
        <v>756</v>
      </c>
      <c r="C469" s="36" t="s">
        <v>757</v>
      </c>
      <c r="D469" s="37" t="s">
        <v>48</v>
      </c>
      <c r="E469" s="44">
        <v>1885</v>
      </c>
      <c r="F469" s="116">
        <v>0</v>
      </c>
      <c r="G469" s="117">
        <f>E469*F469</f>
        <v>0</v>
      </c>
      <c r="H469" s="118">
        <v>0</v>
      </c>
      <c r="I469" s="42">
        <f>E469*H469</f>
        <v>0</v>
      </c>
    </row>
    <row r="470" spans="1:9" s="1" customFormat="1" ht="9.75" customHeight="1" x14ac:dyDescent="0.2">
      <c r="A470" s="8"/>
      <c r="B470" s="43" t="s">
        <v>30</v>
      </c>
      <c r="C470" s="467" t="s">
        <v>758</v>
      </c>
      <c r="D470" s="468"/>
      <c r="E470" s="468"/>
      <c r="F470" s="468"/>
      <c r="G470" s="468"/>
      <c r="H470" s="468"/>
      <c r="I470" s="469"/>
    </row>
    <row r="471" spans="1:9" s="1" customFormat="1" ht="9.75" x14ac:dyDescent="0.2">
      <c r="A471" s="34">
        <f>A469+1</f>
        <v>271</v>
      </c>
      <c r="B471" s="35" t="s">
        <v>759</v>
      </c>
      <c r="C471" s="36" t="s">
        <v>760</v>
      </c>
      <c r="D471" s="37" t="s">
        <v>48</v>
      </c>
      <c r="E471" s="45">
        <v>140</v>
      </c>
      <c r="F471" s="116">
        <v>0</v>
      </c>
      <c r="G471" s="117">
        <f>E471*F471</f>
        <v>0</v>
      </c>
      <c r="H471" s="118">
        <v>0</v>
      </c>
      <c r="I471" s="42">
        <f>E471*H471</f>
        <v>0</v>
      </c>
    </row>
    <row r="472" spans="1:9" s="18" customFormat="1" ht="11.25" customHeight="1" x14ac:dyDescent="0.2">
      <c r="A472" s="54"/>
      <c r="B472" s="55">
        <v>783</v>
      </c>
      <c r="C472" s="56" t="s">
        <v>761</v>
      </c>
      <c r="D472" s="57"/>
      <c r="E472" s="57"/>
      <c r="F472" s="58"/>
      <c r="G472" s="59">
        <f>SUM(G469:G471)</f>
        <v>0</v>
      </c>
      <c r="H472" s="60"/>
      <c r="I472" s="61">
        <f>SUM(I469:I471)</f>
        <v>0</v>
      </c>
    </row>
    <row r="473" spans="1:9" s="18" customFormat="1" ht="11.25" customHeight="1" x14ac:dyDescent="0.2">
      <c r="A473" s="27"/>
      <c r="B473" s="28" t="s">
        <v>762</v>
      </c>
      <c r="C473" s="29" t="s">
        <v>763</v>
      </c>
      <c r="D473" s="26"/>
      <c r="E473" s="26"/>
      <c r="F473" s="30"/>
      <c r="G473" s="31"/>
      <c r="H473" s="32"/>
      <c r="I473" s="33"/>
    </row>
    <row r="474" spans="1:9" s="1" customFormat="1" ht="9.75" x14ac:dyDescent="0.2">
      <c r="A474" s="34">
        <f>A471+1</f>
        <v>272</v>
      </c>
      <c r="B474" s="35" t="s">
        <v>764</v>
      </c>
      <c r="C474" s="36" t="s">
        <v>765</v>
      </c>
      <c r="D474" s="37" t="s">
        <v>48</v>
      </c>
      <c r="E474" s="44">
        <v>1130.6400000000001</v>
      </c>
      <c r="F474" s="116">
        <v>0</v>
      </c>
      <c r="G474" s="117">
        <f>E474*F474</f>
        <v>0</v>
      </c>
      <c r="H474" s="118">
        <v>0</v>
      </c>
      <c r="I474" s="42">
        <f>E474*H474</f>
        <v>0</v>
      </c>
    </row>
    <row r="475" spans="1:9" s="1" customFormat="1" ht="9.75" customHeight="1" x14ac:dyDescent="0.2">
      <c r="A475" s="8"/>
      <c r="B475" s="43" t="s">
        <v>30</v>
      </c>
      <c r="C475" s="467" t="s">
        <v>766</v>
      </c>
      <c r="D475" s="468"/>
      <c r="E475" s="468"/>
      <c r="F475" s="468"/>
      <c r="G475" s="468"/>
      <c r="H475" s="468"/>
      <c r="I475" s="469"/>
    </row>
    <row r="476" spans="1:9" s="1" customFormat="1" ht="9.75" x14ac:dyDescent="0.2">
      <c r="A476" s="34">
        <f>A474+1</f>
        <v>273</v>
      </c>
      <c r="B476" s="35" t="s">
        <v>767</v>
      </c>
      <c r="C476" s="36" t="s">
        <v>768</v>
      </c>
      <c r="D476" s="37" t="s">
        <v>48</v>
      </c>
      <c r="E476" s="44">
        <v>701.5</v>
      </c>
      <c r="F476" s="116">
        <v>0</v>
      </c>
      <c r="G476" s="117">
        <f>E476*F476</f>
        <v>0</v>
      </c>
      <c r="H476" s="118">
        <v>0</v>
      </c>
      <c r="I476" s="42">
        <f>E476*H476</f>
        <v>0</v>
      </c>
    </row>
    <row r="477" spans="1:9" s="1" customFormat="1" ht="9.75" customHeight="1" x14ac:dyDescent="0.2">
      <c r="A477" s="8"/>
      <c r="B477" s="43" t="s">
        <v>30</v>
      </c>
      <c r="C477" s="467" t="s">
        <v>769</v>
      </c>
      <c r="D477" s="468"/>
      <c r="E477" s="468"/>
      <c r="F477" s="468"/>
      <c r="G477" s="468"/>
      <c r="H477" s="468"/>
      <c r="I477" s="469"/>
    </row>
    <row r="478" spans="1:9" s="1" customFormat="1" ht="9.75" x14ac:dyDescent="0.2">
      <c r="A478" s="34">
        <f>A476+1</f>
        <v>274</v>
      </c>
      <c r="B478" s="35" t="s">
        <v>770</v>
      </c>
      <c r="C478" s="36" t="s">
        <v>771</v>
      </c>
      <c r="D478" s="37" t="s">
        <v>48</v>
      </c>
      <c r="E478" s="44">
        <v>42</v>
      </c>
      <c r="F478" s="116">
        <v>0</v>
      </c>
      <c r="G478" s="117">
        <f>E478*F478</f>
        <v>0</v>
      </c>
      <c r="H478" s="118">
        <v>0</v>
      </c>
      <c r="I478" s="42">
        <f>E478*H478</f>
        <v>0</v>
      </c>
    </row>
    <row r="479" spans="1:9" s="1" customFormat="1" ht="9.75" customHeight="1" x14ac:dyDescent="0.2">
      <c r="A479" s="8"/>
      <c r="B479" s="43" t="s">
        <v>30</v>
      </c>
      <c r="C479" s="467" t="s">
        <v>772</v>
      </c>
      <c r="D479" s="468"/>
      <c r="E479" s="468"/>
      <c r="F479" s="468"/>
      <c r="G479" s="468"/>
      <c r="H479" s="468"/>
      <c r="I479" s="469"/>
    </row>
    <row r="480" spans="1:9" s="18" customFormat="1" ht="11.25" customHeight="1" thickBot="1" x14ac:dyDescent="0.25">
      <c r="A480" s="46"/>
      <c r="B480" s="48">
        <v>784</v>
      </c>
      <c r="C480" s="49" t="s">
        <v>773</v>
      </c>
      <c r="D480" s="47"/>
      <c r="E480" s="47"/>
      <c r="F480" s="50"/>
      <c r="G480" s="52">
        <f>SUM(G474:G479)</f>
        <v>0</v>
      </c>
      <c r="H480" s="51"/>
      <c r="I480" s="53">
        <f>SUM(I474:I479)</f>
        <v>0</v>
      </c>
    </row>
    <row r="481" spans="1:9" ht="13.5" thickBot="1" x14ac:dyDescent="0.25">
      <c r="A481" s="62"/>
      <c r="B481" s="62"/>
      <c r="C481" s="62"/>
      <c r="D481" s="62"/>
      <c r="E481" s="62"/>
      <c r="F481" s="62"/>
      <c r="G481" s="62"/>
      <c r="H481" s="62"/>
      <c r="I481" s="62"/>
    </row>
    <row r="482" spans="1:9" s="1" customFormat="1" ht="10.5" customHeight="1" thickTop="1" x14ac:dyDescent="0.2">
      <c r="A482" s="4" t="s">
        <v>3</v>
      </c>
      <c r="B482" s="471" t="s">
        <v>7</v>
      </c>
      <c r="C482" s="471" t="s">
        <v>9</v>
      </c>
      <c r="D482" s="471" t="s">
        <v>11</v>
      </c>
      <c r="E482" s="471" t="s">
        <v>13</v>
      </c>
      <c r="F482" s="473" t="s">
        <v>15</v>
      </c>
      <c r="G482" s="474"/>
      <c r="H482" s="474"/>
      <c r="I482" s="475"/>
    </row>
    <row r="483" spans="1:9" s="1" customFormat="1" ht="9.75" customHeight="1" x14ac:dyDescent="0.2">
      <c r="A483" s="5" t="s">
        <v>4</v>
      </c>
      <c r="B483" s="472"/>
      <c r="C483" s="472"/>
      <c r="D483" s="472"/>
      <c r="E483" s="472"/>
      <c r="F483" s="476" t="s">
        <v>16</v>
      </c>
      <c r="G483" s="477"/>
      <c r="H483" s="478" t="s">
        <v>21</v>
      </c>
      <c r="I483" s="479"/>
    </row>
    <row r="484" spans="1:9" s="1" customFormat="1" ht="9.75" customHeight="1" x14ac:dyDescent="0.2">
      <c r="A484" s="5" t="s">
        <v>5</v>
      </c>
      <c r="B484" s="472"/>
      <c r="C484" s="472"/>
      <c r="D484" s="472"/>
      <c r="E484" s="472"/>
      <c r="F484" s="9" t="s">
        <v>17</v>
      </c>
      <c r="G484" s="11" t="s">
        <v>19</v>
      </c>
      <c r="H484" s="13" t="s">
        <v>17</v>
      </c>
      <c r="I484" s="15" t="s">
        <v>19</v>
      </c>
    </row>
    <row r="485" spans="1:9" s="1" customFormat="1" ht="10.5" customHeight="1" thickBot="1" x14ac:dyDescent="0.25">
      <c r="A485" s="6" t="s">
        <v>6</v>
      </c>
      <c r="B485" s="7" t="s">
        <v>8</v>
      </c>
      <c r="C485" s="7" t="s">
        <v>10</v>
      </c>
      <c r="D485" s="7" t="s">
        <v>12</v>
      </c>
      <c r="E485" s="7" t="s">
        <v>14</v>
      </c>
      <c r="F485" s="10" t="s">
        <v>18</v>
      </c>
      <c r="G485" s="12" t="s">
        <v>20</v>
      </c>
      <c r="H485" s="14" t="s">
        <v>22</v>
      </c>
      <c r="I485" s="16" t="s">
        <v>23</v>
      </c>
    </row>
    <row r="486" spans="1:9" s="18" customFormat="1" ht="12" customHeight="1" thickTop="1" x14ac:dyDescent="0.2">
      <c r="A486" s="20"/>
      <c r="B486" s="19"/>
      <c r="C486" s="21" t="s">
        <v>774</v>
      </c>
      <c r="D486" s="19"/>
      <c r="E486" s="19"/>
      <c r="F486" s="22"/>
      <c r="G486" s="23"/>
      <c r="H486" s="24"/>
      <c r="I486" s="25"/>
    </row>
    <row r="487" spans="1:9" s="18" customFormat="1" ht="11.25" customHeight="1" x14ac:dyDescent="0.2">
      <c r="A487" s="27"/>
      <c r="B487" s="28" t="s">
        <v>775</v>
      </c>
      <c r="C487" s="29" t="s">
        <v>776</v>
      </c>
      <c r="D487" s="26"/>
      <c r="E487" s="26"/>
      <c r="F487" s="30"/>
      <c r="G487" s="31"/>
      <c r="H487" s="32"/>
      <c r="I487" s="33"/>
    </row>
    <row r="488" spans="1:9" s="1" customFormat="1" ht="9.75" x14ac:dyDescent="0.2">
      <c r="A488" s="34">
        <f>A478+1</f>
        <v>275</v>
      </c>
      <c r="B488" s="35" t="s">
        <v>777</v>
      </c>
      <c r="C488" s="36" t="s">
        <v>778</v>
      </c>
      <c r="D488" s="37" t="s">
        <v>291</v>
      </c>
      <c r="E488" s="45">
        <v>1</v>
      </c>
      <c r="F488" s="39">
        <f>ZTI!F92</f>
        <v>0</v>
      </c>
      <c r="G488" s="40">
        <f>E488*F488</f>
        <v>0</v>
      </c>
      <c r="H488" s="41">
        <f>ZTI!H92</f>
        <v>0</v>
      </c>
      <c r="I488" s="42">
        <f>E488*H488</f>
        <v>0</v>
      </c>
    </row>
    <row r="489" spans="1:9" s="18" customFormat="1" ht="11.25" customHeight="1" x14ac:dyDescent="0.2">
      <c r="A489" s="54"/>
      <c r="B489" s="55">
        <v>721</v>
      </c>
      <c r="C489" s="56" t="s">
        <v>779</v>
      </c>
      <c r="D489" s="57"/>
      <c r="E489" s="57"/>
      <c r="F489" s="58"/>
      <c r="G489" s="59">
        <f>SUM(G488:G488)</f>
        <v>0</v>
      </c>
      <c r="H489" s="60"/>
      <c r="I489" s="61">
        <f>SUM(I488:I488)</f>
        <v>0</v>
      </c>
    </row>
    <row r="490" spans="1:9" s="18" customFormat="1" ht="11.25" customHeight="1" x14ac:dyDescent="0.2">
      <c r="A490" s="27"/>
      <c r="B490" s="28" t="s">
        <v>780</v>
      </c>
      <c r="C490" s="29" t="s">
        <v>781</v>
      </c>
      <c r="D490" s="26"/>
      <c r="E490" s="26"/>
      <c r="F490" s="30"/>
      <c r="G490" s="31"/>
      <c r="H490" s="32"/>
      <c r="I490" s="33"/>
    </row>
    <row r="491" spans="1:9" s="1" customFormat="1" ht="9.75" x14ac:dyDescent="0.2">
      <c r="A491" s="34">
        <f>A488+1</f>
        <v>276</v>
      </c>
      <c r="B491" s="35" t="s">
        <v>782</v>
      </c>
      <c r="C491" s="36" t="s">
        <v>783</v>
      </c>
      <c r="D491" s="37" t="s">
        <v>291</v>
      </c>
      <c r="E491" s="45">
        <v>1</v>
      </c>
      <c r="F491" s="39">
        <f>ZTI!F59</f>
        <v>0</v>
      </c>
      <c r="G491" s="40">
        <f>E491*F491</f>
        <v>0</v>
      </c>
      <c r="H491" s="41">
        <f>ZTI!H59</f>
        <v>0</v>
      </c>
      <c r="I491" s="42">
        <f>E491*H491</f>
        <v>0</v>
      </c>
    </row>
    <row r="492" spans="1:9" s="18" customFormat="1" ht="11.25" customHeight="1" x14ac:dyDescent="0.2">
      <c r="A492" s="54"/>
      <c r="B492" s="55">
        <v>722</v>
      </c>
      <c r="C492" s="56" t="s">
        <v>784</v>
      </c>
      <c r="D492" s="57"/>
      <c r="E492" s="57"/>
      <c r="F492" s="58"/>
      <c r="G492" s="59">
        <f>SUM(G491:G491)</f>
        <v>0</v>
      </c>
      <c r="H492" s="60"/>
      <c r="I492" s="61">
        <f>SUM(I491:I491)</f>
        <v>0</v>
      </c>
    </row>
    <row r="493" spans="1:9" s="18" customFormat="1" ht="11.25" customHeight="1" x14ac:dyDescent="0.2">
      <c r="A493" s="27"/>
      <c r="B493" s="28" t="s">
        <v>785</v>
      </c>
      <c r="C493" s="29" t="s">
        <v>786</v>
      </c>
      <c r="D493" s="26"/>
      <c r="E493" s="26"/>
      <c r="F493" s="30"/>
      <c r="G493" s="31"/>
      <c r="H493" s="32"/>
      <c r="I493" s="33"/>
    </row>
    <row r="494" spans="1:9" s="1" customFormat="1" ht="9.75" x14ac:dyDescent="0.2">
      <c r="A494" s="34">
        <f>A491+1</f>
        <v>277</v>
      </c>
      <c r="B494" s="35" t="s">
        <v>787</v>
      </c>
      <c r="C494" s="36" t="s">
        <v>788</v>
      </c>
      <c r="D494" s="37" t="s">
        <v>291</v>
      </c>
      <c r="E494" s="45">
        <v>1</v>
      </c>
      <c r="F494" s="39">
        <f>ZTI!F38</f>
        <v>0</v>
      </c>
      <c r="G494" s="40">
        <f>E494*F494</f>
        <v>0</v>
      </c>
      <c r="H494" s="41">
        <f>ZTI!H38</f>
        <v>0</v>
      </c>
      <c r="I494" s="42">
        <f>E494*H494</f>
        <v>0</v>
      </c>
    </row>
    <row r="495" spans="1:9" s="18" customFormat="1" ht="11.25" customHeight="1" x14ac:dyDescent="0.2">
      <c r="A495" s="54"/>
      <c r="B495" s="55">
        <v>725</v>
      </c>
      <c r="C495" s="56" t="s">
        <v>789</v>
      </c>
      <c r="D495" s="57"/>
      <c r="E495" s="57"/>
      <c r="F495" s="58"/>
      <c r="G495" s="59">
        <f>SUM(G494:G494)</f>
        <v>0</v>
      </c>
      <c r="H495" s="60"/>
      <c r="I495" s="61">
        <f>SUM(I494:I494)</f>
        <v>0</v>
      </c>
    </row>
    <row r="496" spans="1:9" s="18" customFormat="1" ht="11.25" customHeight="1" x14ac:dyDescent="0.2">
      <c r="A496" s="27"/>
      <c r="B496" s="28" t="s">
        <v>790</v>
      </c>
      <c r="C496" s="29" t="s">
        <v>791</v>
      </c>
      <c r="D496" s="26"/>
      <c r="E496" s="26"/>
      <c r="F496" s="30"/>
      <c r="G496" s="31"/>
      <c r="H496" s="32"/>
      <c r="I496" s="33"/>
    </row>
    <row r="497" spans="1:9" s="1" customFormat="1" ht="9.75" x14ac:dyDescent="0.2">
      <c r="A497" s="34">
        <f>A494+1</f>
        <v>278</v>
      </c>
      <c r="B497" s="35" t="s">
        <v>792</v>
      </c>
      <c r="C497" s="36" t="s">
        <v>793</v>
      </c>
      <c r="D497" s="37" t="s">
        <v>291</v>
      </c>
      <c r="E497" s="45">
        <v>1</v>
      </c>
      <c r="F497" s="39">
        <f>UT!H47</f>
        <v>0</v>
      </c>
      <c r="G497" s="40">
        <f>E497*F497</f>
        <v>0</v>
      </c>
      <c r="H497" s="41">
        <f>UT!H52</f>
        <v>0</v>
      </c>
      <c r="I497" s="42">
        <f>E497*H497</f>
        <v>0</v>
      </c>
    </row>
    <row r="498" spans="1:9" s="18" customFormat="1" ht="11.25" customHeight="1" thickBot="1" x14ac:dyDescent="0.25">
      <c r="A498" s="46"/>
      <c r="B498" s="48">
        <v>731</v>
      </c>
      <c r="C498" s="49" t="s">
        <v>794</v>
      </c>
      <c r="D498" s="47"/>
      <c r="E498" s="47"/>
      <c r="F498" s="50"/>
      <c r="G498" s="52">
        <f>SUM(G497:G497)</f>
        <v>0</v>
      </c>
      <c r="H498" s="51"/>
      <c r="I498" s="53">
        <f>SUM(I497:I497)</f>
        <v>0</v>
      </c>
    </row>
    <row r="499" spans="1:9" ht="13.5" thickBot="1" x14ac:dyDescent="0.25">
      <c r="A499" s="62"/>
      <c r="B499" s="62"/>
      <c r="C499" s="62"/>
      <c r="D499" s="62"/>
      <c r="E499" s="62"/>
      <c r="F499" s="62"/>
      <c r="G499" s="62"/>
      <c r="H499" s="62"/>
      <c r="I499" s="62"/>
    </row>
    <row r="500" spans="1:9" s="1" customFormat="1" ht="10.5" customHeight="1" thickTop="1" x14ac:dyDescent="0.2">
      <c r="A500" s="4" t="s">
        <v>3</v>
      </c>
      <c r="B500" s="471" t="s">
        <v>7</v>
      </c>
      <c r="C500" s="471" t="s">
        <v>9</v>
      </c>
      <c r="D500" s="471" t="s">
        <v>11</v>
      </c>
      <c r="E500" s="471" t="s">
        <v>13</v>
      </c>
      <c r="F500" s="473" t="s">
        <v>15</v>
      </c>
      <c r="G500" s="474"/>
      <c r="H500" s="474"/>
      <c r="I500" s="475"/>
    </row>
    <row r="501" spans="1:9" s="1" customFormat="1" ht="9.75" customHeight="1" x14ac:dyDescent="0.2">
      <c r="A501" s="5" t="s">
        <v>4</v>
      </c>
      <c r="B501" s="472"/>
      <c r="C501" s="472"/>
      <c r="D501" s="472"/>
      <c r="E501" s="472"/>
      <c r="F501" s="476" t="s">
        <v>16</v>
      </c>
      <c r="G501" s="477"/>
      <c r="H501" s="478" t="s">
        <v>21</v>
      </c>
      <c r="I501" s="479"/>
    </row>
    <row r="502" spans="1:9" s="1" customFormat="1" ht="9.75" customHeight="1" x14ac:dyDescent="0.2">
      <c r="A502" s="5" t="s">
        <v>5</v>
      </c>
      <c r="B502" s="472"/>
      <c r="C502" s="472"/>
      <c r="D502" s="472"/>
      <c r="E502" s="472"/>
      <c r="F502" s="9" t="s">
        <v>17</v>
      </c>
      <c r="G502" s="11" t="s">
        <v>19</v>
      </c>
      <c r="H502" s="13" t="s">
        <v>17</v>
      </c>
      <c r="I502" s="15" t="s">
        <v>19</v>
      </c>
    </row>
    <row r="503" spans="1:9" s="1" customFormat="1" ht="10.5" customHeight="1" thickBot="1" x14ac:dyDescent="0.25">
      <c r="A503" s="6" t="s">
        <v>6</v>
      </c>
      <c r="B503" s="7" t="s">
        <v>8</v>
      </c>
      <c r="C503" s="7" t="s">
        <v>10</v>
      </c>
      <c r="D503" s="7" t="s">
        <v>12</v>
      </c>
      <c r="E503" s="7" t="s">
        <v>14</v>
      </c>
      <c r="F503" s="10" t="s">
        <v>18</v>
      </c>
      <c r="G503" s="12" t="s">
        <v>20</v>
      </c>
      <c r="H503" s="14" t="s">
        <v>22</v>
      </c>
      <c r="I503" s="16" t="s">
        <v>23</v>
      </c>
    </row>
    <row r="504" spans="1:9" s="18" customFormat="1" ht="12" customHeight="1" thickTop="1" x14ac:dyDescent="0.2">
      <c r="A504" s="20"/>
      <c r="B504" s="19"/>
      <c r="C504" s="21" t="s">
        <v>795</v>
      </c>
      <c r="D504" s="19"/>
      <c r="E504" s="19"/>
      <c r="F504" s="22"/>
      <c r="G504" s="23"/>
      <c r="H504" s="24"/>
      <c r="I504" s="25"/>
    </row>
    <row r="505" spans="1:9" s="18" customFormat="1" ht="11.25" customHeight="1" x14ac:dyDescent="0.2">
      <c r="A505" s="27"/>
      <c r="B505" s="28" t="s">
        <v>796</v>
      </c>
      <c r="C505" s="29" t="s">
        <v>797</v>
      </c>
      <c r="D505" s="26"/>
      <c r="E505" s="26"/>
      <c r="F505" s="30"/>
      <c r="G505" s="31"/>
      <c r="H505" s="32"/>
      <c r="I505" s="33"/>
    </row>
    <row r="506" spans="1:9" s="1" customFormat="1" ht="9.75" x14ac:dyDescent="0.2">
      <c r="A506" s="34">
        <f>A497+1</f>
        <v>279</v>
      </c>
      <c r="B506" s="35" t="s">
        <v>798</v>
      </c>
      <c r="C506" s="36" t="s">
        <v>799</v>
      </c>
      <c r="D506" s="37" t="s">
        <v>291</v>
      </c>
      <c r="E506" s="45">
        <v>1</v>
      </c>
      <c r="F506" s="39">
        <v>0</v>
      </c>
      <c r="G506" s="40">
        <f>E506*F506</f>
        <v>0</v>
      </c>
      <c r="H506" s="41">
        <f>'Silové rozvody, hromosvod'!G80</f>
        <v>0</v>
      </c>
      <c r="I506" s="42">
        <f>E506*H506</f>
        <v>0</v>
      </c>
    </row>
    <row r="507" spans="1:9" s="1" customFormat="1" ht="9.75" x14ac:dyDescent="0.2">
      <c r="A507" s="34">
        <f>A506+1</f>
        <v>280</v>
      </c>
      <c r="B507" s="35" t="s">
        <v>800</v>
      </c>
      <c r="C507" s="36" t="s">
        <v>801</v>
      </c>
      <c r="D507" s="37" t="s">
        <v>291</v>
      </c>
      <c r="E507" s="45">
        <v>1</v>
      </c>
      <c r="F507" s="116">
        <v>0</v>
      </c>
      <c r="G507" s="117">
        <f>E507*F507</f>
        <v>0</v>
      </c>
      <c r="H507" s="118">
        <v>0</v>
      </c>
      <c r="I507" s="42">
        <f>E507*H507</f>
        <v>0</v>
      </c>
    </row>
    <row r="508" spans="1:9" s="18" customFormat="1" ht="11.25" customHeight="1" x14ac:dyDescent="0.2">
      <c r="A508" s="54"/>
      <c r="B508" s="55" t="s">
        <v>802</v>
      </c>
      <c r="C508" s="56" t="s">
        <v>803</v>
      </c>
      <c r="D508" s="57"/>
      <c r="E508" s="57"/>
      <c r="F508" s="58"/>
      <c r="G508" s="59">
        <f>SUM(G506:G507)</f>
        <v>0</v>
      </c>
      <c r="H508" s="60"/>
      <c r="I508" s="61">
        <f>SUM(I506:I507)</f>
        <v>0</v>
      </c>
    </row>
    <row r="509" spans="1:9" s="18" customFormat="1" ht="11.25" customHeight="1" x14ac:dyDescent="0.2">
      <c r="A509" s="27"/>
      <c r="B509" s="28" t="s">
        <v>804</v>
      </c>
      <c r="C509" s="29" t="s">
        <v>805</v>
      </c>
      <c r="D509" s="26"/>
      <c r="E509" s="26"/>
      <c r="F509" s="30"/>
      <c r="G509" s="31"/>
      <c r="H509" s="32"/>
      <c r="I509" s="33"/>
    </row>
    <row r="510" spans="1:9" s="1" customFormat="1" ht="9.75" x14ac:dyDescent="0.2">
      <c r="A510" s="34">
        <f>A507+1</f>
        <v>281</v>
      </c>
      <c r="B510" s="35" t="s">
        <v>806</v>
      </c>
      <c r="C510" s="36" t="s">
        <v>807</v>
      </c>
      <c r="D510" s="37" t="s">
        <v>291</v>
      </c>
      <c r="E510" s="45">
        <v>1</v>
      </c>
      <c r="F510" s="39">
        <v>0</v>
      </c>
      <c r="G510" s="40">
        <f>E510*F510</f>
        <v>0</v>
      </c>
      <c r="H510" s="41">
        <f>Slaboprod!G38</f>
        <v>0</v>
      </c>
      <c r="I510" s="42">
        <f>E510*H510</f>
        <v>0</v>
      </c>
    </row>
    <row r="511" spans="1:9" s="18" customFormat="1" ht="11.25" customHeight="1" x14ac:dyDescent="0.2">
      <c r="A511" s="46"/>
      <c r="B511" s="48" t="s">
        <v>808</v>
      </c>
      <c r="C511" s="49" t="s">
        <v>809</v>
      </c>
      <c r="D511" s="47"/>
      <c r="E511" s="47"/>
      <c r="F511" s="50"/>
      <c r="G511" s="52">
        <f>SUM(G510:G510)</f>
        <v>0</v>
      </c>
      <c r="H511" s="51"/>
      <c r="I511" s="53">
        <f>SUM(I510:I510)</f>
        <v>0</v>
      </c>
    </row>
    <row r="512" spans="1:9" ht="9.75" customHeight="1" x14ac:dyDescent="0.2">
      <c r="A512" s="119"/>
      <c r="B512" s="120" t="s">
        <v>915</v>
      </c>
      <c r="C512" s="121" t="s">
        <v>916</v>
      </c>
      <c r="D512" s="122"/>
      <c r="E512" s="122"/>
      <c r="F512" s="123"/>
      <c r="G512" s="124"/>
      <c r="H512" s="125"/>
      <c r="I512" s="126"/>
    </row>
    <row r="513" spans="1:9" ht="9.75" customHeight="1" x14ac:dyDescent="0.2">
      <c r="A513" s="127">
        <f>A510+1</f>
        <v>282</v>
      </c>
      <c r="B513" s="128" t="s">
        <v>917</v>
      </c>
      <c r="C513" s="129" t="s">
        <v>918</v>
      </c>
      <c r="D513" s="130" t="s">
        <v>291</v>
      </c>
      <c r="E513" s="131">
        <v>1</v>
      </c>
      <c r="F513" s="132">
        <v>0</v>
      </c>
      <c r="G513" s="117">
        <f>E513*F513</f>
        <v>0</v>
      </c>
      <c r="H513" s="133">
        <f>VZT!G36</f>
        <v>0</v>
      </c>
      <c r="I513" s="148">
        <f>E513*H513</f>
        <v>0</v>
      </c>
    </row>
    <row r="514" spans="1:9" ht="9.75" customHeight="1" x14ac:dyDescent="0.2">
      <c r="A514" s="134"/>
      <c r="B514" s="135" t="s">
        <v>919</v>
      </c>
      <c r="C514" s="136" t="s">
        <v>920</v>
      </c>
      <c r="D514" s="137"/>
      <c r="E514" s="137"/>
      <c r="F514" s="138"/>
      <c r="G514" s="139">
        <f>SUM(G513:G513)</f>
        <v>0</v>
      </c>
      <c r="H514" s="140"/>
      <c r="I514" s="149">
        <f>SUM(I513:I513)</f>
        <v>0</v>
      </c>
    </row>
    <row r="515" spans="1:9" ht="9.75" customHeight="1" x14ac:dyDescent="0.2">
      <c r="A515" s="119"/>
      <c r="B515" s="120" t="s">
        <v>921</v>
      </c>
      <c r="C515" s="121" t="s">
        <v>922</v>
      </c>
      <c r="D515" s="122"/>
      <c r="E515" s="122"/>
      <c r="F515" s="123"/>
      <c r="G515" s="124"/>
      <c r="H515" s="125"/>
      <c r="I515" s="126"/>
    </row>
    <row r="516" spans="1:9" ht="9.75" customHeight="1" x14ac:dyDescent="0.2">
      <c r="A516" s="127">
        <f>A513+1</f>
        <v>283</v>
      </c>
      <c r="B516" s="128" t="s">
        <v>923</v>
      </c>
      <c r="C516" s="129" t="s">
        <v>924</v>
      </c>
      <c r="D516" s="130" t="s">
        <v>925</v>
      </c>
      <c r="E516" s="131">
        <v>1</v>
      </c>
      <c r="F516" s="116"/>
      <c r="G516" s="117">
        <f>E516*F516</f>
        <v>0</v>
      </c>
      <c r="H516" s="118">
        <v>0</v>
      </c>
      <c r="I516" s="42">
        <f>E516*H516</f>
        <v>0</v>
      </c>
    </row>
    <row r="517" spans="1:9" ht="9.75" customHeight="1" thickBot="1" x14ac:dyDescent="0.25">
      <c r="A517" s="141"/>
      <c r="B517" s="142" t="s">
        <v>926</v>
      </c>
      <c r="C517" s="143" t="s">
        <v>927</v>
      </c>
      <c r="D517" s="144"/>
      <c r="E517" s="144"/>
      <c r="F517" s="145"/>
      <c r="G517" s="146">
        <f>SUM(G516:G516)</f>
        <v>0</v>
      </c>
      <c r="H517" s="147"/>
      <c r="I517" s="150">
        <f>SUM(I516:I516)</f>
        <v>0</v>
      </c>
    </row>
    <row r="518" spans="1:9" ht="13.5" thickBot="1" x14ac:dyDescent="0.25">
      <c r="A518" s="62"/>
      <c r="B518" s="62"/>
      <c r="C518" s="62"/>
      <c r="D518" s="62"/>
      <c r="E518" s="62"/>
      <c r="F518" s="62"/>
      <c r="G518" s="62"/>
      <c r="H518" s="62"/>
      <c r="I518" s="62"/>
    </row>
    <row r="519" spans="1:9" ht="13.5" thickBot="1" x14ac:dyDescent="0.25">
      <c r="A519" s="63"/>
      <c r="B519" s="64"/>
      <c r="C519" s="66" t="s">
        <v>810</v>
      </c>
      <c r="D519" s="65"/>
      <c r="E519" s="65"/>
      <c r="F519" s="65"/>
      <c r="G519" s="65"/>
      <c r="H519" s="480">
        <f>'KRYCÍ LIST'!C22</f>
        <v>0</v>
      </c>
      <c r="I519" s="481"/>
    </row>
  </sheetData>
  <mergeCells count="164">
    <mergeCell ref="H519:I519"/>
    <mergeCell ref="B500:B502"/>
    <mergeCell ref="C500:C502"/>
    <mergeCell ref="D500:D502"/>
    <mergeCell ref="E500:E502"/>
    <mergeCell ref="F500:I500"/>
    <mergeCell ref="F501:G501"/>
    <mergeCell ref="H501:I501"/>
    <mergeCell ref="B482:B484"/>
    <mergeCell ref="C482:C484"/>
    <mergeCell ref="D482:D484"/>
    <mergeCell ref="E482:E484"/>
    <mergeCell ref="F482:I482"/>
    <mergeCell ref="F483:G483"/>
    <mergeCell ref="H483:I483"/>
    <mergeCell ref="C462:I462"/>
    <mergeCell ref="C465:I465"/>
    <mergeCell ref="C470:I470"/>
    <mergeCell ref="C475:I475"/>
    <mergeCell ref="C477:I477"/>
    <mergeCell ref="C479:I479"/>
    <mergeCell ref="C423:I423"/>
    <mergeCell ref="C438:I438"/>
    <mergeCell ref="C440:I440"/>
    <mergeCell ref="C442:I442"/>
    <mergeCell ref="C444:I444"/>
    <mergeCell ref="C449:I449"/>
    <mergeCell ref="C397:I397"/>
    <mergeCell ref="C403:I403"/>
    <mergeCell ref="C405:I405"/>
    <mergeCell ref="C411:I411"/>
    <mergeCell ref="C413:I413"/>
    <mergeCell ref="C419:I419"/>
    <mergeCell ref="C358:I358"/>
    <mergeCell ref="C360:I360"/>
    <mergeCell ref="C371:I371"/>
    <mergeCell ref="C383:I383"/>
    <mergeCell ref="C385:I385"/>
    <mergeCell ref="C391:I391"/>
    <mergeCell ref="C330:I330"/>
    <mergeCell ref="C332:I332"/>
    <mergeCell ref="C337:I337"/>
    <mergeCell ref="C340:I340"/>
    <mergeCell ref="C348:I348"/>
    <mergeCell ref="C356:I356"/>
    <mergeCell ref="C306:I306"/>
    <mergeCell ref="C309:I309"/>
    <mergeCell ref="C311:I311"/>
    <mergeCell ref="C322:I322"/>
    <mergeCell ref="C324:I324"/>
    <mergeCell ref="C328:I328"/>
    <mergeCell ref="C293:I293"/>
    <mergeCell ref="C295:I295"/>
    <mergeCell ref="C297:I297"/>
    <mergeCell ref="C299:I299"/>
    <mergeCell ref="C301:I301"/>
    <mergeCell ref="C303:I303"/>
    <mergeCell ref="C268:I268"/>
    <mergeCell ref="C270:I270"/>
    <mergeCell ref="C277:I277"/>
    <mergeCell ref="C279:I279"/>
    <mergeCell ref="C281:I281"/>
    <mergeCell ref="C289:I289"/>
    <mergeCell ref="C256:I256"/>
    <mergeCell ref="C258:I258"/>
    <mergeCell ref="C260:I260"/>
    <mergeCell ref="C262:I262"/>
    <mergeCell ref="C264:I264"/>
    <mergeCell ref="C266:I266"/>
    <mergeCell ref="C242:I242"/>
    <mergeCell ref="C246:I246"/>
    <mergeCell ref="B249:B251"/>
    <mergeCell ref="C249:C251"/>
    <mergeCell ref="D249:D251"/>
    <mergeCell ref="E249:E251"/>
    <mergeCell ref="F249:I249"/>
    <mergeCell ref="F250:G250"/>
    <mergeCell ref="H250:I250"/>
    <mergeCell ref="C227:I227"/>
    <mergeCell ref="C229:I229"/>
    <mergeCell ref="C231:I231"/>
    <mergeCell ref="C234:I234"/>
    <mergeCell ref="C236:I236"/>
    <mergeCell ref="C238:I238"/>
    <mergeCell ref="C211:I211"/>
    <mergeCell ref="C213:I213"/>
    <mergeCell ref="C216:I216"/>
    <mergeCell ref="C219:I219"/>
    <mergeCell ref="C221:I221"/>
    <mergeCell ref="C225:I225"/>
    <mergeCell ref="C194:I194"/>
    <mergeCell ref="C198:I198"/>
    <mergeCell ref="C203:I203"/>
    <mergeCell ref="C205:I205"/>
    <mergeCell ref="C207:I207"/>
    <mergeCell ref="C209:I209"/>
    <mergeCell ref="C167:I167"/>
    <mergeCell ref="C170:I170"/>
    <mergeCell ref="C175:I175"/>
    <mergeCell ref="C187:I187"/>
    <mergeCell ref="C190:I190"/>
    <mergeCell ref="C192:I192"/>
    <mergeCell ref="C148:I148"/>
    <mergeCell ref="C150:I150"/>
    <mergeCell ref="C154:I154"/>
    <mergeCell ref="C161:I161"/>
    <mergeCell ref="C163:I163"/>
    <mergeCell ref="C165:I165"/>
    <mergeCell ref="C130:I130"/>
    <mergeCell ref="C132:I132"/>
    <mergeCell ref="C134:I134"/>
    <mergeCell ref="C136:I136"/>
    <mergeCell ref="C141:I141"/>
    <mergeCell ref="C146:I146"/>
    <mergeCell ref="C106:I106"/>
    <mergeCell ref="C108:I108"/>
    <mergeCell ref="C116:I116"/>
    <mergeCell ref="C121:I121"/>
    <mergeCell ref="C123:I123"/>
    <mergeCell ref="C125:I125"/>
    <mergeCell ref="C91:I91"/>
    <mergeCell ref="C94:I94"/>
    <mergeCell ref="C96:I96"/>
    <mergeCell ref="C99:I99"/>
    <mergeCell ref="C101:I101"/>
    <mergeCell ref="C104:I104"/>
    <mergeCell ref="C74:I74"/>
    <mergeCell ref="C77:I77"/>
    <mergeCell ref="C82:I82"/>
    <mergeCell ref="C85:I85"/>
    <mergeCell ref="C87:I87"/>
    <mergeCell ref="C89:I89"/>
    <mergeCell ref="C59:I59"/>
    <mergeCell ref="C63:I63"/>
    <mergeCell ref="C65:I65"/>
    <mergeCell ref="C67:I67"/>
    <mergeCell ref="C70:I70"/>
    <mergeCell ref="C72:I72"/>
    <mergeCell ref="C44:I44"/>
    <mergeCell ref="C48:I48"/>
    <mergeCell ref="C50:I50"/>
    <mergeCell ref="C53:I53"/>
    <mergeCell ref="C55:I55"/>
    <mergeCell ref="C57:I57"/>
    <mergeCell ref="C27:I27"/>
    <mergeCell ref="C30:I30"/>
    <mergeCell ref="C32:I32"/>
    <mergeCell ref="C37:I37"/>
    <mergeCell ref="C39:I39"/>
    <mergeCell ref="C41:I41"/>
    <mergeCell ref="C13:I13"/>
    <mergeCell ref="C15:I15"/>
    <mergeCell ref="C17:I17"/>
    <mergeCell ref="C19:I19"/>
    <mergeCell ref="C21:I21"/>
    <mergeCell ref="C24:I24"/>
    <mergeCell ref="A4:I4"/>
    <mergeCell ref="B6:B8"/>
    <mergeCell ref="C6:C8"/>
    <mergeCell ref="D6:D8"/>
    <mergeCell ref="E6:E8"/>
    <mergeCell ref="F6:I6"/>
    <mergeCell ref="F7:G7"/>
    <mergeCell ref="H7:I7"/>
  </mergeCells>
  <printOptions horizontalCentered="1"/>
  <pageMargins left="0.7" right="0.7" top="0.78740157499999996" bottom="0.78740157499999996" header="0.3" footer="0.3"/>
  <pageSetup paperSize="9" orientation="landscape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zoomScale="90" zoomScaleNormal="90" workbookViewId="0">
      <selection activeCell="H1" sqref="H1"/>
    </sheetView>
  </sheetViews>
  <sheetFormatPr defaultRowHeight="9.75" x14ac:dyDescent="0.2"/>
  <cols>
    <col min="1" max="1" width="7.28515625" style="164" customWidth="1"/>
    <col min="2" max="2" width="49.7109375" style="154" customWidth="1"/>
    <col min="3" max="3" width="4.42578125" style="154" customWidth="1"/>
    <col min="4" max="4" width="6.85546875" style="154" customWidth="1"/>
    <col min="5" max="9" width="9.28515625" style="154" customWidth="1"/>
    <col min="10" max="256" width="9.140625" style="154"/>
    <col min="257" max="257" width="7.28515625" style="154" customWidth="1"/>
    <col min="258" max="258" width="69" style="154" customWidth="1"/>
    <col min="259" max="260" width="9.140625" style="154"/>
    <col min="261" max="265" width="12.28515625" style="154" customWidth="1"/>
    <col min="266" max="512" width="9.140625" style="154"/>
    <col min="513" max="513" width="7.28515625" style="154" customWidth="1"/>
    <col min="514" max="514" width="69" style="154" customWidth="1"/>
    <col min="515" max="516" width="9.140625" style="154"/>
    <col min="517" max="521" width="12.28515625" style="154" customWidth="1"/>
    <col min="522" max="768" width="9.140625" style="154"/>
    <col min="769" max="769" width="7.28515625" style="154" customWidth="1"/>
    <col min="770" max="770" width="69" style="154" customWidth="1"/>
    <col min="771" max="772" width="9.140625" style="154"/>
    <col min="773" max="777" width="12.28515625" style="154" customWidth="1"/>
    <col min="778" max="1024" width="9.140625" style="154"/>
    <col min="1025" max="1025" width="7.28515625" style="154" customWidth="1"/>
    <col min="1026" max="1026" width="69" style="154" customWidth="1"/>
    <col min="1027" max="1028" width="9.140625" style="154"/>
    <col min="1029" max="1033" width="12.28515625" style="154" customWidth="1"/>
    <col min="1034" max="1280" width="9.140625" style="154"/>
    <col min="1281" max="1281" width="7.28515625" style="154" customWidth="1"/>
    <col min="1282" max="1282" width="69" style="154" customWidth="1"/>
    <col min="1283" max="1284" width="9.140625" style="154"/>
    <col min="1285" max="1289" width="12.28515625" style="154" customWidth="1"/>
    <col min="1290" max="1536" width="9.140625" style="154"/>
    <col min="1537" max="1537" width="7.28515625" style="154" customWidth="1"/>
    <col min="1538" max="1538" width="69" style="154" customWidth="1"/>
    <col min="1539" max="1540" width="9.140625" style="154"/>
    <col min="1541" max="1545" width="12.28515625" style="154" customWidth="1"/>
    <col min="1546" max="1792" width="9.140625" style="154"/>
    <col min="1793" max="1793" width="7.28515625" style="154" customWidth="1"/>
    <col min="1794" max="1794" width="69" style="154" customWidth="1"/>
    <col min="1795" max="1796" width="9.140625" style="154"/>
    <col min="1797" max="1801" width="12.28515625" style="154" customWidth="1"/>
    <col min="1802" max="2048" width="9.140625" style="154"/>
    <col min="2049" max="2049" width="7.28515625" style="154" customWidth="1"/>
    <col min="2050" max="2050" width="69" style="154" customWidth="1"/>
    <col min="2051" max="2052" width="9.140625" style="154"/>
    <col min="2053" max="2057" width="12.28515625" style="154" customWidth="1"/>
    <col min="2058" max="2304" width="9.140625" style="154"/>
    <col min="2305" max="2305" width="7.28515625" style="154" customWidth="1"/>
    <col min="2306" max="2306" width="69" style="154" customWidth="1"/>
    <col min="2307" max="2308" width="9.140625" style="154"/>
    <col min="2309" max="2313" width="12.28515625" style="154" customWidth="1"/>
    <col min="2314" max="2560" width="9.140625" style="154"/>
    <col min="2561" max="2561" width="7.28515625" style="154" customWidth="1"/>
    <col min="2562" max="2562" width="69" style="154" customWidth="1"/>
    <col min="2563" max="2564" width="9.140625" style="154"/>
    <col min="2565" max="2569" width="12.28515625" style="154" customWidth="1"/>
    <col min="2570" max="2816" width="9.140625" style="154"/>
    <col min="2817" max="2817" width="7.28515625" style="154" customWidth="1"/>
    <col min="2818" max="2818" width="69" style="154" customWidth="1"/>
    <col min="2819" max="2820" width="9.140625" style="154"/>
    <col min="2821" max="2825" width="12.28515625" style="154" customWidth="1"/>
    <col min="2826" max="3072" width="9.140625" style="154"/>
    <col min="3073" max="3073" width="7.28515625" style="154" customWidth="1"/>
    <col min="3074" max="3074" width="69" style="154" customWidth="1"/>
    <col min="3075" max="3076" width="9.140625" style="154"/>
    <col min="3077" max="3081" width="12.28515625" style="154" customWidth="1"/>
    <col min="3082" max="3328" width="9.140625" style="154"/>
    <col min="3329" max="3329" width="7.28515625" style="154" customWidth="1"/>
    <col min="3330" max="3330" width="69" style="154" customWidth="1"/>
    <col min="3331" max="3332" width="9.140625" style="154"/>
    <col min="3333" max="3337" width="12.28515625" style="154" customWidth="1"/>
    <col min="3338" max="3584" width="9.140625" style="154"/>
    <col min="3585" max="3585" width="7.28515625" style="154" customWidth="1"/>
    <col min="3586" max="3586" width="69" style="154" customWidth="1"/>
    <col min="3587" max="3588" width="9.140625" style="154"/>
    <col min="3589" max="3593" width="12.28515625" style="154" customWidth="1"/>
    <col min="3594" max="3840" width="9.140625" style="154"/>
    <col min="3841" max="3841" width="7.28515625" style="154" customWidth="1"/>
    <col min="3842" max="3842" width="69" style="154" customWidth="1"/>
    <col min="3843" max="3844" width="9.140625" style="154"/>
    <col min="3845" max="3849" width="12.28515625" style="154" customWidth="1"/>
    <col min="3850" max="4096" width="9.140625" style="154"/>
    <col min="4097" max="4097" width="7.28515625" style="154" customWidth="1"/>
    <col min="4098" max="4098" width="69" style="154" customWidth="1"/>
    <col min="4099" max="4100" width="9.140625" style="154"/>
    <col min="4101" max="4105" width="12.28515625" style="154" customWidth="1"/>
    <col min="4106" max="4352" width="9.140625" style="154"/>
    <col min="4353" max="4353" width="7.28515625" style="154" customWidth="1"/>
    <col min="4354" max="4354" width="69" style="154" customWidth="1"/>
    <col min="4355" max="4356" width="9.140625" style="154"/>
    <col min="4357" max="4361" width="12.28515625" style="154" customWidth="1"/>
    <col min="4362" max="4608" width="9.140625" style="154"/>
    <col min="4609" max="4609" width="7.28515625" style="154" customWidth="1"/>
    <col min="4610" max="4610" width="69" style="154" customWidth="1"/>
    <col min="4611" max="4612" width="9.140625" style="154"/>
    <col min="4613" max="4617" width="12.28515625" style="154" customWidth="1"/>
    <col min="4618" max="4864" width="9.140625" style="154"/>
    <col min="4865" max="4865" width="7.28515625" style="154" customWidth="1"/>
    <col min="4866" max="4866" width="69" style="154" customWidth="1"/>
    <col min="4867" max="4868" width="9.140625" style="154"/>
    <col min="4869" max="4873" width="12.28515625" style="154" customWidth="1"/>
    <col min="4874" max="5120" width="9.140625" style="154"/>
    <col min="5121" max="5121" width="7.28515625" style="154" customWidth="1"/>
    <col min="5122" max="5122" width="69" style="154" customWidth="1"/>
    <col min="5123" max="5124" width="9.140625" style="154"/>
    <col min="5125" max="5129" width="12.28515625" style="154" customWidth="1"/>
    <col min="5130" max="5376" width="9.140625" style="154"/>
    <col min="5377" max="5377" width="7.28515625" style="154" customWidth="1"/>
    <col min="5378" max="5378" width="69" style="154" customWidth="1"/>
    <col min="5379" max="5380" width="9.140625" style="154"/>
    <col min="5381" max="5385" width="12.28515625" style="154" customWidth="1"/>
    <col min="5386" max="5632" width="9.140625" style="154"/>
    <col min="5633" max="5633" width="7.28515625" style="154" customWidth="1"/>
    <col min="5634" max="5634" width="69" style="154" customWidth="1"/>
    <col min="5635" max="5636" width="9.140625" style="154"/>
    <col min="5637" max="5641" width="12.28515625" style="154" customWidth="1"/>
    <col min="5642" max="5888" width="9.140625" style="154"/>
    <col min="5889" max="5889" width="7.28515625" style="154" customWidth="1"/>
    <col min="5890" max="5890" width="69" style="154" customWidth="1"/>
    <col min="5891" max="5892" width="9.140625" style="154"/>
    <col min="5893" max="5897" width="12.28515625" style="154" customWidth="1"/>
    <col min="5898" max="6144" width="9.140625" style="154"/>
    <col min="6145" max="6145" width="7.28515625" style="154" customWidth="1"/>
    <col min="6146" max="6146" width="69" style="154" customWidth="1"/>
    <col min="6147" max="6148" width="9.140625" style="154"/>
    <col min="6149" max="6153" width="12.28515625" style="154" customWidth="1"/>
    <col min="6154" max="6400" width="9.140625" style="154"/>
    <col min="6401" max="6401" width="7.28515625" style="154" customWidth="1"/>
    <col min="6402" max="6402" width="69" style="154" customWidth="1"/>
    <col min="6403" max="6404" width="9.140625" style="154"/>
    <col min="6405" max="6409" width="12.28515625" style="154" customWidth="1"/>
    <col min="6410" max="6656" width="9.140625" style="154"/>
    <col min="6657" max="6657" width="7.28515625" style="154" customWidth="1"/>
    <col min="6658" max="6658" width="69" style="154" customWidth="1"/>
    <col min="6659" max="6660" width="9.140625" style="154"/>
    <col min="6661" max="6665" width="12.28515625" style="154" customWidth="1"/>
    <col min="6666" max="6912" width="9.140625" style="154"/>
    <col min="6913" max="6913" width="7.28515625" style="154" customWidth="1"/>
    <col min="6914" max="6914" width="69" style="154" customWidth="1"/>
    <col min="6915" max="6916" width="9.140625" style="154"/>
    <col min="6917" max="6921" width="12.28515625" style="154" customWidth="1"/>
    <col min="6922" max="7168" width="9.140625" style="154"/>
    <col min="7169" max="7169" width="7.28515625" style="154" customWidth="1"/>
    <col min="7170" max="7170" width="69" style="154" customWidth="1"/>
    <col min="7171" max="7172" width="9.140625" style="154"/>
    <col min="7173" max="7177" width="12.28515625" style="154" customWidth="1"/>
    <col min="7178" max="7424" width="9.140625" style="154"/>
    <col min="7425" max="7425" width="7.28515625" style="154" customWidth="1"/>
    <col min="7426" max="7426" width="69" style="154" customWidth="1"/>
    <col min="7427" max="7428" width="9.140625" style="154"/>
    <col min="7429" max="7433" width="12.28515625" style="154" customWidth="1"/>
    <col min="7434" max="7680" width="9.140625" style="154"/>
    <col min="7681" max="7681" width="7.28515625" style="154" customWidth="1"/>
    <col min="7682" max="7682" width="69" style="154" customWidth="1"/>
    <col min="7683" max="7684" width="9.140625" style="154"/>
    <col min="7685" max="7689" width="12.28515625" style="154" customWidth="1"/>
    <col min="7690" max="7936" width="9.140625" style="154"/>
    <col min="7937" max="7937" width="7.28515625" style="154" customWidth="1"/>
    <col min="7938" max="7938" width="69" style="154" customWidth="1"/>
    <col min="7939" max="7940" width="9.140625" style="154"/>
    <col min="7941" max="7945" width="12.28515625" style="154" customWidth="1"/>
    <col min="7946" max="8192" width="9.140625" style="154"/>
    <col min="8193" max="8193" width="7.28515625" style="154" customWidth="1"/>
    <col min="8194" max="8194" width="69" style="154" customWidth="1"/>
    <col min="8195" max="8196" width="9.140625" style="154"/>
    <col min="8197" max="8201" width="12.28515625" style="154" customWidth="1"/>
    <col min="8202" max="8448" width="9.140625" style="154"/>
    <col min="8449" max="8449" width="7.28515625" style="154" customWidth="1"/>
    <col min="8450" max="8450" width="69" style="154" customWidth="1"/>
    <col min="8451" max="8452" width="9.140625" style="154"/>
    <col min="8453" max="8457" width="12.28515625" style="154" customWidth="1"/>
    <col min="8458" max="8704" width="9.140625" style="154"/>
    <col min="8705" max="8705" width="7.28515625" style="154" customWidth="1"/>
    <col min="8706" max="8706" width="69" style="154" customWidth="1"/>
    <col min="8707" max="8708" width="9.140625" style="154"/>
    <col min="8709" max="8713" width="12.28515625" style="154" customWidth="1"/>
    <col min="8714" max="8960" width="9.140625" style="154"/>
    <col min="8961" max="8961" width="7.28515625" style="154" customWidth="1"/>
    <col min="8962" max="8962" width="69" style="154" customWidth="1"/>
    <col min="8963" max="8964" width="9.140625" style="154"/>
    <col min="8965" max="8969" width="12.28515625" style="154" customWidth="1"/>
    <col min="8970" max="9216" width="9.140625" style="154"/>
    <col min="9217" max="9217" width="7.28515625" style="154" customWidth="1"/>
    <col min="9218" max="9218" width="69" style="154" customWidth="1"/>
    <col min="9219" max="9220" width="9.140625" style="154"/>
    <col min="9221" max="9225" width="12.28515625" style="154" customWidth="1"/>
    <col min="9226" max="9472" width="9.140625" style="154"/>
    <col min="9473" max="9473" width="7.28515625" style="154" customWidth="1"/>
    <col min="9474" max="9474" width="69" style="154" customWidth="1"/>
    <col min="9475" max="9476" width="9.140625" style="154"/>
    <col min="9477" max="9481" width="12.28515625" style="154" customWidth="1"/>
    <col min="9482" max="9728" width="9.140625" style="154"/>
    <col min="9729" max="9729" width="7.28515625" style="154" customWidth="1"/>
    <col min="9730" max="9730" width="69" style="154" customWidth="1"/>
    <col min="9731" max="9732" width="9.140625" style="154"/>
    <col min="9733" max="9737" width="12.28515625" style="154" customWidth="1"/>
    <col min="9738" max="9984" width="9.140625" style="154"/>
    <col min="9985" max="9985" width="7.28515625" style="154" customWidth="1"/>
    <col min="9986" max="9986" width="69" style="154" customWidth="1"/>
    <col min="9987" max="9988" width="9.140625" style="154"/>
    <col min="9989" max="9993" width="12.28515625" style="154" customWidth="1"/>
    <col min="9994" max="10240" width="9.140625" style="154"/>
    <col min="10241" max="10241" width="7.28515625" style="154" customWidth="1"/>
    <col min="10242" max="10242" width="69" style="154" customWidth="1"/>
    <col min="10243" max="10244" width="9.140625" style="154"/>
    <col min="10245" max="10249" width="12.28515625" style="154" customWidth="1"/>
    <col min="10250" max="10496" width="9.140625" style="154"/>
    <col min="10497" max="10497" width="7.28515625" style="154" customWidth="1"/>
    <col min="10498" max="10498" width="69" style="154" customWidth="1"/>
    <col min="10499" max="10500" width="9.140625" style="154"/>
    <col min="10501" max="10505" width="12.28515625" style="154" customWidth="1"/>
    <col min="10506" max="10752" width="9.140625" style="154"/>
    <col min="10753" max="10753" width="7.28515625" style="154" customWidth="1"/>
    <col min="10754" max="10754" width="69" style="154" customWidth="1"/>
    <col min="10755" max="10756" width="9.140625" style="154"/>
    <col min="10757" max="10761" width="12.28515625" style="154" customWidth="1"/>
    <col min="10762" max="11008" width="9.140625" style="154"/>
    <col min="11009" max="11009" width="7.28515625" style="154" customWidth="1"/>
    <col min="11010" max="11010" width="69" style="154" customWidth="1"/>
    <col min="11011" max="11012" width="9.140625" style="154"/>
    <col min="11013" max="11017" width="12.28515625" style="154" customWidth="1"/>
    <col min="11018" max="11264" width="9.140625" style="154"/>
    <col min="11265" max="11265" width="7.28515625" style="154" customWidth="1"/>
    <col min="11266" max="11266" width="69" style="154" customWidth="1"/>
    <col min="11267" max="11268" width="9.140625" style="154"/>
    <col min="11269" max="11273" width="12.28515625" style="154" customWidth="1"/>
    <col min="11274" max="11520" width="9.140625" style="154"/>
    <col min="11521" max="11521" width="7.28515625" style="154" customWidth="1"/>
    <col min="11522" max="11522" width="69" style="154" customWidth="1"/>
    <col min="11523" max="11524" width="9.140625" style="154"/>
    <col min="11525" max="11529" width="12.28515625" style="154" customWidth="1"/>
    <col min="11530" max="11776" width="9.140625" style="154"/>
    <col min="11777" max="11777" width="7.28515625" style="154" customWidth="1"/>
    <col min="11778" max="11778" width="69" style="154" customWidth="1"/>
    <col min="11779" max="11780" width="9.140625" style="154"/>
    <col min="11781" max="11785" width="12.28515625" style="154" customWidth="1"/>
    <col min="11786" max="12032" width="9.140625" style="154"/>
    <col min="12033" max="12033" width="7.28515625" style="154" customWidth="1"/>
    <col min="12034" max="12034" width="69" style="154" customWidth="1"/>
    <col min="12035" max="12036" width="9.140625" style="154"/>
    <col min="12037" max="12041" width="12.28515625" style="154" customWidth="1"/>
    <col min="12042" max="12288" width="9.140625" style="154"/>
    <col min="12289" max="12289" width="7.28515625" style="154" customWidth="1"/>
    <col min="12290" max="12290" width="69" style="154" customWidth="1"/>
    <col min="12291" max="12292" width="9.140625" style="154"/>
    <col min="12293" max="12297" width="12.28515625" style="154" customWidth="1"/>
    <col min="12298" max="12544" width="9.140625" style="154"/>
    <col min="12545" max="12545" width="7.28515625" style="154" customWidth="1"/>
    <col min="12546" max="12546" width="69" style="154" customWidth="1"/>
    <col min="12547" max="12548" width="9.140625" style="154"/>
    <col min="12549" max="12553" width="12.28515625" style="154" customWidth="1"/>
    <col min="12554" max="12800" width="9.140625" style="154"/>
    <col min="12801" max="12801" width="7.28515625" style="154" customWidth="1"/>
    <col min="12802" max="12802" width="69" style="154" customWidth="1"/>
    <col min="12803" max="12804" width="9.140625" style="154"/>
    <col min="12805" max="12809" width="12.28515625" style="154" customWidth="1"/>
    <col min="12810" max="13056" width="9.140625" style="154"/>
    <col min="13057" max="13057" width="7.28515625" style="154" customWidth="1"/>
    <col min="13058" max="13058" width="69" style="154" customWidth="1"/>
    <col min="13059" max="13060" width="9.140625" style="154"/>
    <col min="13061" max="13065" width="12.28515625" style="154" customWidth="1"/>
    <col min="13066" max="13312" width="9.140625" style="154"/>
    <col min="13313" max="13313" width="7.28515625" style="154" customWidth="1"/>
    <col min="13314" max="13314" width="69" style="154" customWidth="1"/>
    <col min="13315" max="13316" width="9.140625" style="154"/>
    <col min="13317" max="13321" width="12.28515625" style="154" customWidth="1"/>
    <col min="13322" max="13568" width="9.140625" style="154"/>
    <col min="13569" max="13569" width="7.28515625" style="154" customWidth="1"/>
    <col min="13570" max="13570" width="69" style="154" customWidth="1"/>
    <col min="13571" max="13572" width="9.140625" style="154"/>
    <col min="13573" max="13577" width="12.28515625" style="154" customWidth="1"/>
    <col min="13578" max="13824" width="9.140625" style="154"/>
    <col min="13825" max="13825" width="7.28515625" style="154" customWidth="1"/>
    <col min="13826" max="13826" width="69" style="154" customWidth="1"/>
    <col min="13827" max="13828" width="9.140625" style="154"/>
    <col min="13829" max="13833" width="12.28515625" style="154" customWidth="1"/>
    <col min="13834" max="14080" width="9.140625" style="154"/>
    <col min="14081" max="14081" width="7.28515625" style="154" customWidth="1"/>
    <col min="14082" max="14082" width="69" style="154" customWidth="1"/>
    <col min="14083" max="14084" width="9.140625" style="154"/>
    <col min="14085" max="14089" width="12.28515625" style="154" customWidth="1"/>
    <col min="14090" max="14336" width="9.140625" style="154"/>
    <col min="14337" max="14337" width="7.28515625" style="154" customWidth="1"/>
    <col min="14338" max="14338" width="69" style="154" customWidth="1"/>
    <col min="14339" max="14340" width="9.140625" style="154"/>
    <col min="14341" max="14345" width="12.28515625" style="154" customWidth="1"/>
    <col min="14346" max="14592" width="9.140625" style="154"/>
    <col min="14593" max="14593" width="7.28515625" style="154" customWidth="1"/>
    <col min="14594" max="14594" width="69" style="154" customWidth="1"/>
    <col min="14595" max="14596" width="9.140625" style="154"/>
    <col min="14597" max="14601" width="12.28515625" style="154" customWidth="1"/>
    <col min="14602" max="14848" width="9.140625" style="154"/>
    <col min="14849" max="14849" width="7.28515625" style="154" customWidth="1"/>
    <col min="14850" max="14850" width="69" style="154" customWidth="1"/>
    <col min="14851" max="14852" width="9.140625" style="154"/>
    <col min="14853" max="14857" width="12.28515625" style="154" customWidth="1"/>
    <col min="14858" max="15104" width="9.140625" style="154"/>
    <col min="15105" max="15105" width="7.28515625" style="154" customWidth="1"/>
    <col min="15106" max="15106" width="69" style="154" customWidth="1"/>
    <col min="15107" max="15108" width="9.140625" style="154"/>
    <col min="15109" max="15113" width="12.28515625" style="154" customWidth="1"/>
    <col min="15114" max="15360" width="9.140625" style="154"/>
    <col min="15361" max="15361" width="7.28515625" style="154" customWidth="1"/>
    <col min="15362" max="15362" width="69" style="154" customWidth="1"/>
    <col min="15363" max="15364" width="9.140625" style="154"/>
    <col min="15365" max="15369" width="12.28515625" style="154" customWidth="1"/>
    <col min="15370" max="15616" width="9.140625" style="154"/>
    <col min="15617" max="15617" width="7.28515625" style="154" customWidth="1"/>
    <col min="15618" max="15618" width="69" style="154" customWidth="1"/>
    <col min="15619" max="15620" width="9.140625" style="154"/>
    <col min="15621" max="15625" width="12.28515625" style="154" customWidth="1"/>
    <col min="15626" max="15872" width="9.140625" style="154"/>
    <col min="15873" max="15873" width="7.28515625" style="154" customWidth="1"/>
    <col min="15874" max="15874" width="69" style="154" customWidth="1"/>
    <col min="15875" max="15876" width="9.140625" style="154"/>
    <col min="15877" max="15881" width="12.28515625" style="154" customWidth="1"/>
    <col min="15882" max="16128" width="9.140625" style="154"/>
    <col min="16129" max="16129" width="7.28515625" style="154" customWidth="1"/>
    <col min="16130" max="16130" width="69" style="154" customWidth="1"/>
    <col min="16131" max="16132" width="9.140625" style="154"/>
    <col min="16133" max="16137" width="12.28515625" style="154" customWidth="1"/>
    <col min="16138" max="16384" width="9.140625" style="154"/>
  </cols>
  <sheetData>
    <row r="1" spans="1:9" s="2" customFormat="1" ht="9.75" customHeight="1" x14ac:dyDescent="0.2">
      <c r="A1" s="2" t="s">
        <v>0</v>
      </c>
      <c r="H1" s="151" t="s">
        <v>931</v>
      </c>
      <c r="I1" s="151"/>
    </row>
    <row r="2" spans="1:9" s="2" customFormat="1" ht="9.75" customHeight="1" x14ac:dyDescent="0.2">
      <c r="A2" s="2" t="s">
        <v>1</v>
      </c>
      <c r="H2" s="151" t="s">
        <v>930</v>
      </c>
      <c r="I2" s="151"/>
    </row>
    <row r="3" spans="1:9" ht="21.75" customHeight="1" x14ac:dyDescent="0.25">
      <c r="A3" s="165" t="s">
        <v>932</v>
      </c>
      <c r="B3" s="153"/>
      <c r="C3" s="153"/>
      <c r="D3" s="153"/>
      <c r="E3" s="153"/>
      <c r="F3" s="153"/>
      <c r="G3" s="153"/>
      <c r="H3" s="153"/>
      <c r="I3" s="153"/>
    </row>
    <row r="4" spans="1:9" ht="9.75" customHeight="1" thickBot="1" x14ac:dyDescent="0.25">
      <c r="A4" s="153"/>
      <c r="B4" s="153"/>
      <c r="C4" s="153"/>
      <c r="D4" s="153"/>
      <c r="E4" s="153"/>
      <c r="F4" s="153"/>
      <c r="G4" s="153"/>
      <c r="H4" s="153"/>
      <c r="I4" s="153"/>
    </row>
    <row r="5" spans="1:9" s="1" customFormat="1" ht="10.5" customHeight="1" thickTop="1" x14ac:dyDescent="0.2">
      <c r="A5" s="482" t="s">
        <v>933</v>
      </c>
      <c r="B5" s="471" t="s">
        <v>9</v>
      </c>
      <c r="C5" s="471" t="s">
        <v>1006</v>
      </c>
      <c r="D5" s="471" t="s">
        <v>13</v>
      </c>
      <c r="E5" s="473" t="s">
        <v>15</v>
      </c>
      <c r="F5" s="474"/>
      <c r="G5" s="474"/>
      <c r="H5" s="474"/>
      <c r="I5" s="166"/>
    </row>
    <row r="6" spans="1:9" s="1" customFormat="1" ht="9.75" customHeight="1" x14ac:dyDescent="0.2">
      <c r="A6" s="483"/>
      <c r="B6" s="472"/>
      <c r="C6" s="472"/>
      <c r="D6" s="472"/>
      <c r="E6" s="476" t="s">
        <v>16</v>
      </c>
      <c r="F6" s="477"/>
      <c r="G6" s="478" t="s">
        <v>21</v>
      </c>
      <c r="H6" s="477"/>
      <c r="I6" s="168" t="s">
        <v>934</v>
      </c>
    </row>
    <row r="7" spans="1:9" s="1" customFormat="1" ht="9.75" customHeight="1" x14ac:dyDescent="0.2">
      <c r="A7" s="484"/>
      <c r="B7" s="472"/>
      <c r="C7" s="472"/>
      <c r="D7" s="472"/>
      <c r="E7" s="9" t="s">
        <v>17</v>
      </c>
      <c r="F7" s="11" t="s">
        <v>19</v>
      </c>
      <c r="G7" s="13" t="s">
        <v>17</v>
      </c>
      <c r="H7" s="11" t="s">
        <v>19</v>
      </c>
      <c r="I7" s="167"/>
    </row>
    <row r="8" spans="1:9" s="1" customFormat="1" ht="10.5" customHeight="1" thickBot="1" x14ac:dyDescent="0.25">
      <c r="A8" s="6" t="s">
        <v>6</v>
      </c>
      <c r="B8" s="7" t="s">
        <v>8</v>
      </c>
      <c r="C8" s="7" t="s">
        <v>12</v>
      </c>
      <c r="D8" s="7" t="s">
        <v>10</v>
      </c>
      <c r="E8" s="10" t="s">
        <v>14</v>
      </c>
      <c r="F8" s="169" t="s">
        <v>18</v>
      </c>
      <c r="G8" s="14" t="s">
        <v>20</v>
      </c>
      <c r="H8" s="169" t="s">
        <v>22</v>
      </c>
      <c r="I8" s="170" t="s">
        <v>23</v>
      </c>
    </row>
    <row r="9" spans="1:9" ht="10.5" thickTop="1" x14ac:dyDescent="0.2">
      <c r="A9" s="178"/>
      <c r="B9" s="179"/>
      <c r="C9" s="179"/>
      <c r="D9" s="179"/>
      <c r="E9" s="179"/>
      <c r="F9" s="179"/>
      <c r="G9" s="179"/>
      <c r="H9" s="179"/>
      <c r="I9" s="180"/>
    </row>
    <row r="10" spans="1:9" ht="12" customHeight="1" x14ac:dyDescent="0.2">
      <c r="A10" s="181" t="s">
        <v>935</v>
      </c>
      <c r="B10" s="182"/>
      <c r="C10" s="182"/>
      <c r="D10" s="182"/>
      <c r="E10" s="182"/>
      <c r="F10" s="182"/>
      <c r="G10" s="182"/>
      <c r="H10" s="182"/>
      <c r="I10" s="183"/>
    </row>
    <row r="11" spans="1:9" x14ac:dyDescent="0.2">
      <c r="A11" s="184"/>
      <c r="B11" s="155"/>
      <c r="C11" s="155"/>
      <c r="D11" s="155"/>
      <c r="E11" s="155"/>
      <c r="F11" s="155"/>
      <c r="G11" s="155"/>
      <c r="H11" s="155"/>
      <c r="I11" s="185"/>
    </row>
    <row r="12" spans="1:9" x14ac:dyDescent="0.2">
      <c r="A12" s="186" t="s">
        <v>936</v>
      </c>
      <c r="B12" s="158" t="s">
        <v>937</v>
      </c>
      <c r="C12" s="158" t="s">
        <v>938</v>
      </c>
      <c r="D12" s="158">
        <v>6</v>
      </c>
      <c r="E12" s="355">
        <v>0</v>
      </c>
      <c r="F12" s="187">
        <f>$D12*E12</f>
        <v>0</v>
      </c>
      <c r="G12" s="355">
        <v>0</v>
      </c>
      <c r="H12" s="187">
        <f>$D12*G12</f>
        <v>0</v>
      </c>
      <c r="I12" s="188">
        <f>F12+H12</f>
        <v>0</v>
      </c>
    </row>
    <row r="13" spans="1:9" x14ac:dyDescent="0.2">
      <c r="A13" s="189"/>
      <c r="B13" s="158" t="s">
        <v>939</v>
      </c>
      <c r="C13" s="158"/>
      <c r="D13" s="158"/>
      <c r="E13" s="158"/>
      <c r="F13" s="158"/>
      <c r="G13" s="158"/>
      <c r="H13" s="158"/>
      <c r="I13" s="188"/>
    </row>
    <row r="14" spans="1:9" x14ac:dyDescent="0.2">
      <c r="A14" s="189"/>
      <c r="B14" s="158" t="s">
        <v>940</v>
      </c>
      <c r="C14" s="158"/>
      <c r="D14" s="158"/>
      <c r="E14" s="158"/>
      <c r="F14" s="158"/>
      <c r="G14" s="158"/>
      <c r="H14" s="158"/>
      <c r="I14" s="188"/>
    </row>
    <row r="15" spans="1:9" x14ac:dyDescent="0.2">
      <c r="A15" s="189"/>
      <c r="B15" s="158"/>
      <c r="C15" s="158"/>
      <c r="D15" s="158"/>
      <c r="E15" s="158"/>
      <c r="F15" s="158"/>
      <c r="G15" s="158"/>
      <c r="H15" s="158"/>
      <c r="I15" s="188"/>
    </row>
    <row r="16" spans="1:9" x14ac:dyDescent="0.2">
      <c r="A16" s="186" t="s">
        <v>941</v>
      </c>
      <c r="B16" s="158" t="s">
        <v>942</v>
      </c>
      <c r="C16" s="158" t="s">
        <v>938</v>
      </c>
      <c r="D16" s="158">
        <v>3</v>
      </c>
      <c r="E16" s="355">
        <v>0</v>
      </c>
      <c r="F16" s="187">
        <f>$D16*E16</f>
        <v>0</v>
      </c>
      <c r="G16" s="355">
        <v>0</v>
      </c>
      <c r="H16" s="187">
        <f>$D16*G16</f>
        <v>0</v>
      </c>
      <c r="I16" s="188">
        <f>F16+H16</f>
        <v>0</v>
      </c>
    </row>
    <row r="17" spans="1:9" x14ac:dyDescent="0.2">
      <c r="A17" s="189"/>
      <c r="B17" s="158" t="s">
        <v>943</v>
      </c>
      <c r="C17" s="158"/>
      <c r="D17" s="158"/>
      <c r="E17" s="158"/>
      <c r="F17" s="158"/>
      <c r="G17" s="158"/>
      <c r="H17" s="158"/>
      <c r="I17" s="188"/>
    </row>
    <row r="18" spans="1:9" x14ac:dyDescent="0.2">
      <c r="A18" s="189"/>
      <c r="B18" s="158"/>
      <c r="C18" s="158"/>
      <c r="D18" s="158"/>
      <c r="E18" s="158"/>
      <c r="F18" s="158"/>
      <c r="G18" s="158"/>
      <c r="H18" s="158"/>
      <c r="I18" s="188"/>
    </row>
    <row r="19" spans="1:9" x14ac:dyDescent="0.2">
      <c r="A19" s="186" t="s">
        <v>944</v>
      </c>
      <c r="B19" s="158" t="s">
        <v>945</v>
      </c>
      <c r="C19" s="158" t="s">
        <v>938</v>
      </c>
      <c r="D19" s="158">
        <v>11</v>
      </c>
      <c r="E19" s="355">
        <v>0</v>
      </c>
      <c r="F19" s="187">
        <f>$D19*E19</f>
        <v>0</v>
      </c>
      <c r="G19" s="355">
        <v>0</v>
      </c>
      <c r="H19" s="187">
        <f>$D19*G19</f>
        <v>0</v>
      </c>
      <c r="I19" s="188">
        <f>F19+H19</f>
        <v>0</v>
      </c>
    </row>
    <row r="20" spans="1:9" x14ac:dyDescent="0.2">
      <c r="A20" s="189"/>
      <c r="B20" s="158" t="s">
        <v>946</v>
      </c>
      <c r="C20" s="158"/>
      <c r="D20" s="158"/>
      <c r="E20" s="158"/>
      <c r="F20" s="158"/>
      <c r="G20" s="158"/>
      <c r="H20" s="158"/>
      <c r="I20" s="188"/>
    </row>
    <row r="21" spans="1:9" x14ac:dyDescent="0.2">
      <c r="A21" s="189"/>
      <c r="B21" s="158" t="s">
        <v>947</v>
      </c>
      <c r="C21" s="158"/>
      <c r="D21" s="158"/>
      <c r="E21" s="158"/>
      <c r="F21" s="158"/>
      <c r="G21" s="158"/>
      <c r="H21" s="158"/>
      <c r="I21" s="188"/>
    </row>
    <row r="22" spans="1:9" x14ac:dyDescent="0.2">
      <c r="A22" s="189"/>
      <c r="B22" s="158"/>
      <c r="C22" s="158"/>
      <c r="D22" s="158"/>
      <c r="E22" s="158"/>
      <c r="F22" s="158"/>
      <c r="G22" s="158"/>
      <c r="H22" s="158"/>
      <c r="I22" s="188"/>
    </row>
    <row r="23" spans="1:9" x14ac:dyDescent="0.2">
      <c r="A23" s="186" t="s">
        <v>948</v>
      </c>
      <c r="B23" s="158" t="s">
        <v>949</v>
      </c>
      <c r="C23" s="158" t="s">
        <v>938</v>
      </c>
      <c r="D23" s="158">
        <v>1</v>
      </c>
      <c r="E23" s="355">
        <v>0</v>
      </c>
      <c r="F23" s="187">
        <f>$D23*E23</f>
        <v>0</v>
      </c>
      <c r="G23" s="355">
        <v>0</v>
      </c>
      <c r="H23" s="187">
        <f>$D23*G23</f>
        <v>0</v>
      </c>
      <c r="I23" s="188">
        <f>F23+H23</f>
        <v>0</v>
      </c>
    </row>
    <row r="24" spans="1:9" x14ac:dyDescent="0.2">
      <c r="A24" s="189"/>
      <c r="B24" s="158" t="s">
        <v>950</v>
      </c>
      <c r="C24" s="158"/>
      <c r="D24" s="158"/>
      <c r="E24" s="158"/>
      <c r="F24" s="158"/>
      <c r="G24" s="190"/>
      <c r="H24" s="158"/>
      <c r="I24" s="188"/>
    </row>
    <row r="25" spans="1:9" x14ac:dyDescent="0.2">
      <c r="A25" s="189"/>
      <c r="B25" s="158" t="s">
        <v>947</v>
      </c>
      <c r="C25" s="158"/>
      <c r="D25" s="158"/>
      <c r="E25" s="158"/>
      <c r="F25" s="158"/>
      <c r="G25" s="190"/>
      <c r="H25" s="158"/>
      <c r="I25" s="188"/>
    </row>
    <row r="26" spans="1:9" x14ac:dyDescent="0.2">
      <c r="A26" s="189"/>
      <c r="B26" s="158"/>
      <c r="C26" s="158"/>
      <c r="D26" s="158"/>
      <c r="E26" s="158"/>
      <c r="F26" s="158"/>
      <c r="G26" s="190"/>
      <c r="H26" s="158"/>
      <c r="I26" s="188"/>
    </row>
    <row r="27" spans="1:9" x14ac:dyDescent="0.2">
      <c r="A27" s="186" t="s">
        <v>951</v>
      </c>
      <c r="B27" s="158" t="s">
        <v>952</v>
      </c>
      <c r="C27" s="158" t="s">
        <v>938</v>
      </c>
      <c r="D27" s="158">
        <v>1</v>
      </c>
      <c r="E27" s="355">
        <v>0</v>
      </c>
      <c r="F27" s="187">
        <f>$D27*E27</f>
        <v>0</v>
      </c>
      <c r="G27" s="355">
        <v>0</v>
      </c>
      <c r="H27" s="187">
        <f>$D27*G27</f>
        <v>0</v>
      </c>
      <c r="I27" s="188">
        <f>F27+H27</f>
        <v>0</v>
      </c>
    </row>
    <row r="28" spans="1:9" x14ac:dyDescent="0.2">
      <c r="A28" s="189"/>
      <c r="B28" s="158" t="s">
        <v>953</v>
      </c>
      <c r="C28" s="158"/>
      <c r="D28" s="158"/>
      <c r="E28" s="158"/>
      <c r="F28" s="158"/>
      <c r="G28" s="190"/>
      <c r="H28" s="158"/>
      <c r="I28" s="188"/>
    </row>
    <row r="29" spans="1:9" x14ac:dyDescent="0.2">
      <c r="A29" s="189"/>
      <c r="B29" s="158"/>
      <c r="C29" s="158"/>
      <c r="D29" s="158"/>
      <c r="E29" s="158"/>
      <c r="F29" s="158"/>
      <c r="G29" s="190"/>
      <c r="H29" s="158"/>
      <c r="I29" s="188"/>
    </row>
    <row r="30" spans="1:9" x14ac:dyDescent="0.2">
      <c r="A30" s="186" t="s">
        <v>954</v>
      </c>
      <c r="B30" s="158" t="s">
        <v>955</v>
      </c>
      <c r="C30" s="158" t="s">
        <v>938</v>
      </c>
      <c r="D30" s="158">
        <v>7</v>
      </c>
      <c r="E30" s="355">
        <v>0</v>
      </c>
      <c r="F30" s="187">
        <f>$D30*E30</f>
        <v>0</v>
      </c>
      <c r="G30" s="355">
        <v>0</v>
      </c>
      <c r="H30" s="187">
        <f>$D30*G30</f>
        <v>0</v>
      </c>
      <c r="I30" s="188">
        <f>F30+H30</f>
        <v>0</v>
      </c>
    </row>
    <row r="31" spans="1:9" x14ac:dyDescent="0.2">
      <c r="A31" s="186"/>
      <c r="B31" s="158"/>
      <c r="C31" s="158"/>
      <c r="D31" s="158"/>
      <c r="E31" s="158"/>
      <c r="F31" s="187"/>
      <c r="G31" s="190"/>
      <c r="H31" s="187"/>
      <c r="I31" s="188"/>
    </row>
    <row r="32" spans="1:9" x14ac:dyDescent="0.2">
      <c r="A32" s="186" t="s">
        <v>956</v>
      </c>
      <c r="B32" s="158" t="s">
        <v>957</v>
      </c>
      <c r="C32" s="158" t="s">
        <v>938</v>
      </c>
      <c r="D32" s="158">
        <v>1</v>
      </c>
      <c r="E32" s="355">
        <v>0</v>
      </c>
      <c r="F32" s="187">
        <f>$D32*E32</f>
        <v>0</v>
      </c>
      <c r="G32" s="355">
        <v>0</v>
      </c>
      <c r="H32" s="187">
        <f>$D32*G32</f>
        <v>0</v>
      </c>
      <c r="I32" s="188">
        <f>F32+H32</f>
        <v>0</v>
      </c>
    </row>
    <row r="33" spans="1:9" x14ac:dyDescent="0.2">
      <c r="A33" s="189"/>
      <c r="B33" s="158"/>
      <c r="C33" s="158"/>
      <c r="D33" s="158"/>
      <c r="E33" s="158"/>
      <c r="F33" s="158"/>
      <c r="G33" s="190"/>
      <c r="H33" s="158"/>
      <c r="I33" s="188"/>
    </row>
    <row r="34" spans="1:9" x14ac:dyDescent="0.2">
      <c r="A34" s="186" t="s">
        <v>285</v>
      </c>
      <c r="B34" s="158" t="s">
        <v>958</v>
      </c>
      <c r="C34" s="158" t="s">
        <v>938</v>
      </c>
      <c r="D34" s="158">
        <v>1</v>
      </c>
      <c r="E34" s="355">
        <v>0</v>
      </c>
      <c r="F34" s="187">
        <f t="shared" ref="F34:F36" si="0">$D34*E34</f>
        <v>0</v>
      </c>
      <c r="G34" s="355">
        <v>0</v>
      </c>
      <c r="H34" s="187">
        <f t="shared" ref="H34:H36" si="1">$D34*G34</f>
        <v>0</v>
      </c>
      <c r="I34" s="188">
        <f t="shared" ref="I34:I36" si="2">F34+H34</f>
        <v>0</v>
      </c>
    </row>
    <row r="35" spans="1:9" x14ac:dyDescent="0.2">
      <c r="A35" s="186"/>
      <c r="B35" s="158" t="s">
        <v>959</v>
      </c>
      <c r="C35" s="158" t="s">
        <v>938</v>
      </c>
      <c r="D35" s="158">
        <v>1</v>
      </c>
      <c r="E35" s="355">
        <v>0</v>
      </c>
      <c r="F35" s="187">
        <f t="shared" si="0"/>
        <v>0</v>
      </c>
      <c r="G35" s="355">
        <v>0</v>
      </c>
      <c r="H35" s="187">
        <f t="shared" si="1"/>
        <v>0</v>
      </c>
      <c r="I35" s="188">
        <f t="shared" si="2"/>
        <v>0</v>
      </c>
    </row>
    <row r="36" spans="1:9" x14ac:dyDescent="0.2">
      <c r="A36" s="186"/>
      <c r="B36" s="158" t="s">
        <v>960</v>
      </c>
      <c r="C36" s="158" t="s">
        <v>938</v>
      </c>
      <c r="D36" s="158">
        <v>1</v>
      </c>
      <c r="E36" s="355">
        <v>0</v>
      </c>
      <c r="F36" s="187">
        <f t="shared" si="0"/>
        <v>0</v>
      </c>
      <c r="G36" s="355">
        <v>0</v>
      </c>
      <c r="H36" s="187">
        <f t="shared" si="1"/>
        <v>0</v>
      </c>
      <c r="I36" s="188">
        <f t="shared" si="2"/>
        <v>0</v>
      </c>
    </row>
    <row r="37" spans="1:9" x14ac:dyDescent="0.2">
      <c r="A37" s="189"/>
      <c r="B37" s="158"/>
      <c r="C37" s="158"/>
      <c r="D37" s="158"/>
      <c r="E37" s="158"/>
      <c r="F37" s="158"/>
      <c r="G37" s="158"/>
      <c r="H37" s="158"/>
      <c r="I37" s="188"/>
    </row>
    <row r="38" spans="1:9" ht="10.5" thickBot="1" x14ac:dyDescent="0.25">
      <c r="A38" s="191"/>
      <c r="B38" s="171" t="s">
        <v>961</v>
      </c>
      <c r="C38" s="172"/>
      <c r="D38" s="172"/>
      <c r="E38" s="172"/>
      <c r="F38" s="173">
        <f>SUM(F12:F37)</f>
        <v>0</v>
      </c>
      <c r="G38" s="172"/>
      <c r="H38" s="173">
        <f>SUM(H12:H37)</f>
        <v>0</v>
      </c>
      <c r="I38" s="192">
        <f>F38+H38</f>
        <v>0</v>
      </c>
    </row>
    <row r="39" spans="1:9" x14ac:dyDescent="0.2">
      <c r="A39" s="189"/>
      <c r="B39" s="158"/>
      <c r="C39" s="158"/>
      <c r="D39" s="158"/>
      <c r="E39" s="158"/>
      <c r="F39" s="158"/>
      <c r="G39" s="158"/>
      <c r="H39" s="158"/>
      <c r="I39" s="188"/>
    </row>
    <row r="40" spans="1:9" ht="11.25" x14ac:dyDescent="0.2">
      <c r="A40" s="193" t="s">
        <v>962</v>
      </c>
      <c r="B40" s="194"/>
      <c r="C40" s="194"/>
      <c r="D40" s="194"/>
      <c r="E40" s="194"/>
      <c r="F40" s="194"/>
      <c r="G40" s="194"/>
      <c r="H40" s="194"/>
      <c r="I40" s="195"/>
    </row>
    <row r="41" spans="1:9" x14ac:dyDescent="0.2">
      <c r="A41" s="189"/>
      <c r="B41" s="158"/>
      <c r="C41" s="158"/>
      <c r="D41" s="158"/>
      <c r="E41" s="158"/>
      <c r="F41" s="158"/>
      <c r="G41" s="158"/>
      <c r="H41" s="158"/>
      <c r="I41" s="188"/>
    </row>
    <row r="42" spans="1:9" x14ac:dyDescent="0.2">
      <c r="A42" s="184"/>
      <c r="B42" s="196" t="s">
        <v>963</v>
      </c>
      <c r="C42" s="158"/>
      <c r="D42" s="158"/>
      <c r="E42" s="158"/>
      <c r="F42" s="158"/>
      <c r="G42" s="158"/>
      <c r="H42" s="158"/>
      <c r="I42" s="188"/>
    </row>
    <row r="43" spans="1:9" x14ac:dyDescent="0.2">
      <c r="A43" s="184"/>
      <c r="B43" s="158" t="s">
        <v>964</v>
      </c>
      <c r="C43" s="158" t="s">
        <v>965</v>
      </c>
      <c r="D43" s="197">
        <f>D49+D53</f>
        <v>46.92</v>
      </c>
      <c r="E43" s="355">
        <v>0</v>
      </c>
      <c r="F43" s="187">
        <f t="shared" ref="F43:F47" si="3">$D43*E43</f>
        <v>0</v>
      </c>
      <c r="G43" s="355">
        <v>0</v>
      </c>
      <c r="H43" s="187">
        <f t="shared" ref="H43:H47" si="4">$D43*G43</f>
        <v>0</v>
      </c>
      <c r="I43" s="188">
        <f t="shared" ref="I43:I47" si="5">F43+H43</f>
        <v>0</v>
      </c>
    </row>
    <row r="44" spans="1:9" x14ac:dyDescent="0.2">
      <c r="A44" s="184"/>
      <c r="B44" s="158" t="s">
        <v>966</v>
      </c>
      <c r="C44" s="158" t="s">
        <v>965</v>
      </c>
      <c r="D44" s="197">
        <f>D50+D54</f>
        <v>17.88</v>
      </c>
      <c r="E44" s="355">
        <v>0</v>
      </c>
      <c r="F44" s="187">
        <f t="shared" si="3"/>
        <v>0</v>
      </c>
      <c r="G44" s="355">
        <v>0</v>
      </c>
      <c r="H44" s="187">
        <f t="shared" si="4"/>
        <v>0</v>
      </c>
      <c r="I44" s="188">
        <f t="shared" si="5"/>
        <v>0</v>
      </c>
    </row>
    <row r="45" spans="1:9" x14ac:dyDescent="0.2">
      <c r="A45" s="184"/>
      <c r="B45" s="158" t="s">
        <v>967</v>
      </c>
      <c r="C45" s="158" t="s">
        <v>965</v>
      </c>
      <c r="D45" s="197">
        <f>D51</f>
        <v>9</v>
      </c>
      <c r="E45" s="355">
        <v>0</v>
      </c>
      <c r="F45" s="187">
        <f t="shared" si="3"/>
        <v>0</v>
      </c>
      <c r="G45" s="355">
        <v>0</v>
      </c>
      <c r="H45" s="187">
        <f t="shared" si="4"/>
        <v>0</v>
      </c>
      <c r="I45" s="188">
        <f t="shared" si="5"/>
        <v>0</v>
      </c>
    </row>
    <row r="46" spans="1:9" x14ac:dyDescent="0.2">
      <c r="A46" s="184"/>
      <c r="B46" s="158" t="s">
        <v>968</v>
      </c>
      <c r="C46" s="158" t="s">
        <v>965</v>
      </c>
      <c r="D46" s="197">
        <f>D52</f>
        <v>21.599999999999998</v>
      </c>
      <c r="E46" s="355">
        <v>0</v>
      </c>
      <c r="F46" s="187">
        <f t="shared" si="3"/>
        <v>0</v>
      </c>
      <c r="G46" s="355">
        <v>0</v>
      </c>
      <c r="H46" s="187">
        <f t="shared" si="4"/>
        <v>0</v>
      </c>
      <c r="I46" s="188">
        <f t="shared" si="5"/>
        <v>0</v>
      </c>
    </row>
    <row r="47" spans="1:9" x14ac:dyDescent="0.2">
      <c r="A47" s="184"/>
      <c r="B47" s="158" t="s">
        <v>969</v>
      </c>
      <c r="C47" s="158" t="s">
        <v>938</v>
      </c>
      <c r="D47" s="158">
        <v>1</v>
      </c>
      <c r="E47" s="355">
        <v>0</v>
      </c>
      <c r="F47" s="187">
        <f t="shared" si="3"/>
        <v>0</v>
      </c>
      <c r="G47" s="355">
        <v>0</v>
      </c>
      <c r="H47" s="187">
        <f t="shared" si="4"/>
        <v>0</v>
      </c>
      <c r="I47" s="188">
        <f t="shared" si="5"/>
        <v>0</v>
      </c>
    </row>
    <row r="48" spans="1:9" x14ac:dyDescent="0.2">
      <c r="A48" s="184"/>
      <c r="B48" s="158"/>
      <c r="C48" s="158"/>
      <c r="D48" s="158"/>
      <c r="E48" s="158"/>
      <c r="F48" s="158"/>
      <c r="G48" s="158"/>
      <c r="H48" s="158"/>
      <c r="I48" s="188"/>
    </row>
    <row r="49" spans="1:9" ht="9.75" customHeight="1" x14ac:dyDescent="0.2">
      <c r="A49" s="184"/>
      <c r="B49" s="158" t="s">
        <v>970</v>
      </c>
      <c r="C49" s="158" t="s">
        <v>965</v>
      </c>
      <c r="D49" s="197">
        <f>(1.1+2.6+1.7+1.6+4.4+5.4+5.5)*1.2</f>
        <v>26.76</v>
      </c>
      <c r="E49" s="355">
        <v>0</v>
      </c>
      <c r="F49" s="187">
        <f t="shared" ref="F49:F55" si="6">$D49*E49</f>
        <v>0</v>
      </c>
      <c r="G49" s="355">
        <v>0</v>
      </c>
      <c r="H49" s="187">
        <f t="shared" ref="H49:H55" si="7">$D49*G49</f>
        <v>0</v>
      </c>
      <c r="I49" s="188">
        <f t="shared" ref="I49:I55" si="8">F49+H49</f>
        <v>0</v>
      </c>
    </row>
    <row r="50" spans="1:9" ht="9.75" customHeight="1" x14ac:dyDescent="0.2">
      <c r="A50" s="184"/>
      <c r="B50" s="158" t="s">
        <v>971</v>
      </c>
      <c r="C50" s="158" t="s">
        <v>965</v>
      </c>
      <c r="D50" s="197">
        <f>(4+0.7)*1.2</f>
        <v>5.64</v>
      </c>
      <c r="E50" s="355">
        <v>0</v>
      </c>
      <c r="F50" s="187">
        <f t="shared" si="6"/>
        <v>0</v>
      </c>
      <c r="G50" s="355">
        <v>0</v>
      </c>
      <c r="H50" s="187">
        <f t="shared" si="7"/>
        <v>0</v>
      </c>
      <c r="I50" s="188">
        <f t="shared" si="8"/>
        <v>0</v>
      </c>
    </row>
    <row r="51" spans="1:9" ht="9.75" customHeight="1" x14ac:dyDescent="0.2">
      <c r="A51" s="184"/>
      <c r="B51" s="158" t="s">
        <v>972</v>
      </c>
      <c r="C51" s="158" t="s">
        <v>965</v>
      </c>
      <c r="D51" s="197">
        <f>(1.8+2.2+1.6+1.9)*1.2</f>
        <v>9</v>
      </c>
      <c r="E51" s="355">
        <v>0</v>
      </c>
      <c r="F51" s="187">
        <f t="shared" si="6"/>
        <v>0</v>
      </c>
      <c r="G51" s="355">
        <v>0</v>
      </c>
      <c r="H51" s="187">
        <f t="shared" si="7"/>
        <v>0</v>
      </c>
      <c r="I51" s="188">
        <f t="shared" si="8"/>
        <v>0</v>
      </c>
    </row>
    <row r="52" spans="1:9" ht="9.75" customHeight="1" x14ac:dyDescent="0.2">
      <c r="A52" s="184"/>
      <c r="B52" s="158" t="s">
        <v>973</v>
      </c>
      <c r="C52" s="158" t="s">
        <v>965</v>
      </c>
      <c r="D52" s="197">
        <f>(1.9+0.8+15.3)*1.2</f>
        <v>21.599999999999998</v>
      </c>
      <c r="E52" s="355">
        <v>0</v>
      </c>
      <c r="F52" s="187">
        <f t="shared" si="6"/>
        <v>0</v>
      </c>
      <c r="G52" s="355">
        <v>0</v>
      </c>
      <c r="H52" s="187">
        <f t="shared" si="7"/>
        <v>0</v>
      </c>
      <c r="I52" s="188">
        <f t="shared" si="8"/>
        <v>0</v>
      </c>
    </row>
    <row r="53" spans="1:9" x14ac:dyDescent="0.2">
      <c r="A53" s="184"/>
      <c r="B53" s="158" t="s">
        <v>974</v>
      </c>
      <c r="C53" s="158" t="s">
        <v>965</v>
      </c>
      <c r="D53" s="197">
        <f>(11.1+1.4+4.3)*1.2</f>
        <v>20.16</v>
      </c>
      <c r="E53" s="355">
        <v>0</v>
      </c>
      <c r="F53" s="187">
        <f t="shared" si="6"/>
        <v>0</v>
      </c>
      <c r="G53" s="355">
        <v>0</v>
      </c>
      <c r="H53" s="187">
        <f t="shared" si="7"/>
        <v>0</v>
      </c>
      <c r="I53" s="188">
        <f t="shared" si="8"/>
        <v>0</v>
      </c>
    </row>
    <row r="54" spans="1:9" x14ac:dyDescent="0.2">
      <c r="A54" s="184"/>
      <c r="B54" s="158" t="s">
        <v>975</v>
      </c>
      <c r="C54" s="158" t="s">
        <v>965</v>
      </c>
      <c r="D54" s="197">
        <f>(1.4+1.6+0.4+0.5+2.5+1.9+1.9)*1.2</f>
        <v>12.24</v>
      </c>
      <c r="E54" s="355">
        <v>0</v>
      </c>
      <c r="F54" s="187">
        <f t="shared" si="6"/>
        <v>0</v>
      </c>
      <c r="G54" s="355">
        <v>0</v>
      </c>
      <c r="H54" s="187">
        <f t="shared" si="7"/>
        <v>0</v>
      </c>
      <c r="I54" s="188">
        <f t="shared" si="8"/>
        <v>0</v>
      </c>
    </row>
    <row r="55" spans="1:9" x14ac:dyDescent="0.2">
      <c r="A55" s="184"/>
      <c r="B55" s="158" t="s">
        <v>976</v>
      </c>
      <c r="C55" s="158" t="s">
        <v>938</v>
      </c>
      <c r="D55" s="158">
        <v>1</v>
      </c>
      <c r="E55" s="355">
        <v>0</v>
      </c>
      <c r="F55" s="187">
        <f t="shared" si="6"/>
        <v>0</v>
      </c>
      <c r="G55" s="355">
        <v>0</v>
      </c>
      <c r="H55" s="187">
        <f t="shared" si="7"/>
        <v>0</v>
      </c>
      <c r="I55" s="188">
        <f t="shared" si="8"/>
        <v>0</v>
      </c>
    </row>
    <row r="56" spans="1:9" x14ac:dyDescent="0.2">
      <c r="A56" s="184"/>
      <c r="B56" s="158"/>
      <c r="C56" s="158"/>
      <c r="D56" s="158"/>
      <c r="E56" s="158"/>
      <c r="F56" s="187"/>
      <c r="G56" s="158"/>
      <c r="H56" s="187"/>
      <c r="I56" s="188"/>
    </row>
    <row r="57" spans="1:9" x14ac:dyDescent="0.2">
      <c r="A57" s="184"/>
      <c r="B57" s="158" t="s">
        <v>1005</v>
      </c>
      <c r="C57" s="158" t="s">
        <v>938</v>
      </c>
      <c r="D57" s="158">
        <v>2</v>
      </c>
      <c r="E57" s="355">
        <v>0</v>
      </c>
      <c r="F57" s="187">
        <f>$D57*E57</f>
        <v>0</v>
      </c>
      <c r="G57" s="355">
        <v>0</v>
      </c>
      <c r="H57" s="187">
        <f>$D57*G57</f>
        <v>0</v>
      </c>
      <c r="I57" s="188">
        <f>F57+H57</f>
        <v>0</v>
      </c>
    </row>
    <row r="58" spans="1:9" x14ac:dyDescent="0.2">
      <c r="A58" s="184"/>
      <c r="B58" s="155"/>
      <c r="C58" s="155"/>
      <c r="D58" s="155"/>
      <c r="E58" s="155"/>
      <c r="F58" s="155"/>
      <c r="G58" s="155"/>
      <c r="H58" s="155"/>
      <c r="I58" s="188"/>
    </row>
    <row r="59" spans="1:9" ht="10.5" thickBot="1" x14ac:dyDescent="0.25">
      <c r="A59" s="191"/>
      <c r="B59" s="171" t="s">
        <v>961</v>
      </c>
      <c r="C59" s="172"/>
      <c r="D59" s="172"/>
      <c r="E59" s="172"/>
      <c r="F59" s="173">
        <f>SUM(F42:F58)</f>
        <v>0</v>
      </c>
      <c r="G59" s="172"/>
      <c r="H59" s="173">
        <f>SUM(H42:H58)</f>
        <v>0</v>
      </c>
      <c r="I59" s="192">
        <f t="shared" ref="I59" si="9">F59+H59</f>
        <v>0</v>
      </c>
    </row>
    <row r="60" spans="1:9" x14ac:dyDescent="0.2">
      <c r="A60" s="184"/>
      <c r="B60" s="155"/>
      <c r="C60" s="155"/>
      <c r="D60" s="155"/>
      <c r="E60" s="155"/>
      <c r="F60" s="155"/>
      <c r="G60" s="155"/>
      <c r="H60" s="155"/>
      <c r="I60" s="185"/>
    </row>
    <row r="61" spans="1:9" ht="11.25" x14ac:dyDescent="0.2">
      <c r="A61" s="193" t="s">
        <v>977</v>
      </c>
      <c r="B61" s="194"/>
      <c r="C61" s="194"/>
      <c r="D61" s="194"/>
      <c r="E61" s="194"/>
      <c r="F61" s="194"/>
      <c r="G61" s="194"/>
      <c r="H61" s="194"/>
      <c r="I61" s="195"/>
    </row>
    <row r="62" spans="1:9" x14ac:dyDescent="0.2">
      <c r="A62" s="184"/>
      <c r="B62" s="155"/>
      <c r="C62" s="155"/>
      <c r="D62" s="155"/>
      <c r="E62" s="155"/>
      <c r="F62" s="155"/>
      <c r="G62" s="155"/>
      <c r="H62" s="155"/>
      <c r="I62" s="185"/>
    </row>
    <row r="63" spans="1:9" x14ac:dyDescent="0.2">
      <c r="A63" s="184"/>
      <c r="B63" s="196" t="s">
        <v>978</v>
      </c>
      <c r="C63" s="158" t="s">
        <v>965</v>
      </c>
      <c r="D63" s="158">
        <f>8</f>
        <v>8</v>
      </c>
      <c r="E63" s="355">
        <v>0</v>
      </c>
      <c r="F63" s="187">
        <f>$D63*E63</f>
        <v>0</v>
      </c>
      <c r="G63" s="355">
        <v>0</v>
      </c>
      <c r="H63" s="187">
        <f>$D63*G63</f>
        <v>0</v>
      </c>
      <c r="I63" s="188">
        <f>F63+H63</f>
        <v>0</v>
      </c>
    </row>
    <row r="64" spans="1:9" x14ac:dyDescent="0.2">
      <c r="A64" s="184"/>
      <c r="B64" s="155"/>
      <c r="C64" s="155"/>
      <c r="D64" s="155"/>
      <c r="E64" s="155"/>
      <c r="F64" s="155"/>
      <c r="G64" s="155"/>
      <c r="H64" s="155"/>
      <c r="I64" s="185"/>
    </row>
    <row r="65" spans="1:9" x14ac:dyDescent="0.2">
      <c r="A65" s="189"/>
      <c r="B65" s="196" t="s">
        <v>979</v>
      </c>
      <c r="C65" s="158"/>
      <c r="D65" s="158"/>
      <c r="E65" s="158"/>
      <c r="F65" s="158"/>
      <c r="G65" s="158"/>
      <c r="H65" s="158"/>
      <c r="I65" s="198"/>
    </row>
    <row r="66" spans="1:9" x14ac:dyDescent="0.2">
      <c r="A66" s="189"/>
      <c r="B66" s="158" t="s">
        <v>980</v>
      </c>
      <c r="C66" s="158" t="s">
        <v>965</v>
      </c>
      <c r="D66" s="197">
        <f>7.5*1.2</f>
        <v>9</v>
      </c>
      <c r="E66" s="355">
        <v>0</v>
      </c>
      <c r="F66" s="187">
        <f t="shared" ref="F66:F71" si="10">$D66*E66</f>
        <v>0</v>
      </c>
      <c r="G66" s="355">
        <v>0</v>
      </c>
      <c r="H66" s="187">
        <f t="shared" ref="H66:H71" si="11">$D66*G66</f>
        <v>0</v>
      </c>
      <c r="I66" s="188">
        <f t="shared" ref="I66:I71" si="12">F66+H66</f>
        <v>0</v>
      </c>
    </row>
    <row r="67" spans="1:9" x14ac:dyDescent="0.2">
      <c r="A67" s="189"/>
      <c r="B67" s="158" t="s">
        <v>981</v>
      </c>
      <c r="C67" s="158" t="s">
        <v>965</v>
      </c>
      <c r="D67" s="197">
        <f>15.8*1.2</f>
        <v>18.96</v>
      </c>
      <c r="E67" s="355">
        <v>0</v>
      </c>
      <c r="F67" s="187">
        <f t="shared" si="10"/>
        <v>0</v>
      </c>
      <c r="G67" s="355">
        <v>0</v>
      </c>
      <c r="H67" s="187">
        <f t="shared" si="11"/>
        <v>0</v>
      </c>
      <c r="I67" s="188">
        <f t="shared" si="12"/>
        <v>0</v>
      </c>
    </row>
    <row r="68" spans="1:9" x14ac:dyDescent="0.2">
      <c r="A68" s="189"/>
      <c r="B68" s="158" t="s">
        <v>982</v>
      </c>
      <c r="C68" s="158" t="s">
        <v>983</v>
      </c>
      <c r="D68" s="158">
        <v>1</v>
      </c>
      <c r="E68" s="355">
        <v>0</v>
      </c>
      <c r="F68" s="187">
        <f t="shared" si="10"/>
        <v>0</v>
      </c>
      <c r="G68" s="355">
        <v>0</v>
      </c>
      <c r="H68" s="187">
        <f t="shared" si="11"/>
        <v>0</v>
      </c>
      <c r="I68" s="188">
        <f t="shared" si="12"/>
        <v>0</v>
      </c>
    </row>
    <row r="69" spans="1:9" x14ac:dyDescent="0.2">
      <c r="A69" s="189"/>
      <c r="B69" s="158" t="s">
        <v>984</v>
      </c>
      <c r="C69" s="158" t="s">
        <v>983</v>
      </c>
      <c r="D69" s="158">
        <v>1</v>
      </c>
      <c r="E69" s="355">
        <v>0</v>
      </c>
      <c r="F69" s="187">
        <f t="shared" si="10"/>
        <v>0</v>
      </c>
      <c r="G69" s="355">
        <v>0</v>
      </c>
      <c r="H69" s="187">
        <f t="shared" si="11"/>
        <v>0</v>
      </c>
      <c r="I69" s="188">
        <f t="shared" si="12"/>
        <v>0</v>
      </c>
    </row>
    <row r="70" spans="1:9" x14ac:dyDescent="0.2">
      <c r="A70" s="189"/>
      <c r="B70" s="158" t="s">
        <v>985</v>
      </c>
      <c r="C70" s="158" t="s">
        <v>983</v>
      </c>
      <c r="D70" s="158">
        <v>1</v>
      </c>
      <c r="E70" s="355">
        <v>0</v>
      </c>
      <c r="F70" s="187">
        <f t="shared" si="10"/>
        <v>0</v>
      </c>
      <c r="G70" s="355">
        <v>0</v>
      </c>
      <c r="H70" s="187">
        <f t="shared" si="11"/>
        <v>0</v>
      </c>
      <c r="I70" s="188">
        <f t="shared" si="12"/>
        <v>0</v>
      </c>
    </row>
    <row r="71" spans="1:9" x14ac:dyDescent="0.2">
      <c r="A71" s="189"/>
      <c r="B71" s="158" t="s">
        <v>986</v>
      </c>
      <c r="C71" s="158" t="s">
        <v>983</v>
      </c>
      <c r="D71" s="158">
        <v>12</v>
      </c>
      <c r="E71" s="355">
        <v>0</v>
      </c>
      <c r="F71" s="187">
        <f t="shared" si="10"/>
        <v>0</v>
      </c>
      <c r="G71" s="355">
        <v>0</v>
      </c>
      <c r="H71" s="187">
        <f t="shared" si="11"/>
        <v>0</v>
      </c>
      <c r="I71" s="188">
        <f t="shared" si="12"/>
        <v>0</v>
      </c>
    </row>
    <row r="72" spans="1:9" x14ac:dyDescent="0.2">
      <c r="A72" s="184"/>
      <c r="B72" s="155"/>
      <c r="C72" s="155"/>
      <c r="D72" s="155"/>
      <c r="E72" s="155"/>
      <c r="F72" s="155"/>
      <c r="G72" s="155"/>
      <c r="H72" s="155"/>
      <c r="I72" s="185"/>
    </row>
    <row r="73" spans="1:9" x14ac:dyDescent="0.2">
      <c r="A73" s="189"/>
      <c r="B73" s="196" t="s">
        <v>987</v>
      </c>
      <c r="C73" s="158"/>
      <c r="D73" s="158"/>
      <c r="E73" s="158"/>
      <c r="F73" s="158"/>
      <c r="G73" s="158"/>
      <c r="H73" s="158"/>
      <c r="I73" s="198"/>
    </row>
    <row r="74" spans="1:9" x14ac:dyDescent="0.2">
      <c r="A74" s="189"/>
      <c r="B74" s="158" t="s">
        <v>988</v>
      </c>
      <c r="C74" s="158" t="s">
        <v>965</v>
      </c>
      <c r="D74" s="197">
        <f>(4.8+5.4+3.2+2.9)*1.2</f>
        <v>19.559999999999995</v>
      </c>
      <c r="E74" s="355">
        <v>0</v>
      </c>
      <c r="F74" s="187">
        <f t="shared" ref="F74:F85" si="13">$D74*E74</f>
        <v>0</v>
      </c>
      <c r="G74" s="355">
        <v>0</v>
      </c>
      <c r="H74" s="187">
        <f t="shared" ref="H74:H85" si="14">$D74*G74</f>
        <v>0</v>
      </c>
      <c r="I74" s="188">
        <f t="shared" ref="I74:I85" si="15">F74+H74</f>
        <v>0</v>
      </c>
    </row>
    <row r="75" spans="1:9" x14ac:dyDescent="0.2">
      <c r="A75" s="189"/>
      <c r="B75" s="158" t="s">
        <v>989</v>
      </c>
      <c r="C75" s="158" t="s">
        <v>965</v>
      </c>
      <c r="D75" s="197">
        <f>(1.9+7.3)*1.2</f>
        <v>11.04</v>
      </c>
      <c r="E75" s="355">
        <v>0</v>
      </c>
      <c r="F75" s="187">
        <f t="shared" si="13"/>
        <v>0</v>
      </c>
      <c r="G75" s="355">
        <v>0</v>
      </c>
      <c r="H75" s="187">
        <f t="shared" si="14"/>
        <v>0</v>
      </c>
      <c r="I75" s="188">
        <f t="shared" si="15"/>
        <v>0</v>
      </c>
    </row>
    <row r="76" spans="1:9" x14ac:dyDescent="0.2">
      <c r="A76" s="189"/>
      <c r="B76" s="158" t="s">
        <v>990</v>
      </c>
      <c r="C76" s="158" t="s">
        <v>965</v>
      </c>
      <c r="D76" s="197">
        <f>(4.7+4.6+1.5)*1.2</f>
        <v>12.96</v>
      </c>
      <c r="E76" s="355">
        <v>0</v>
      </c>
      <c r="F76" s="187">
        <f t="shared" si="13"/>
        <v>0</v>
      </c>
      <c r="G76" s="355">
        <v>0</v>
      </c>
      <c r="H76" s="187">
        <f t="shared" si="14"/>
        <v>0</v>
      </c>
      <c r="I76" s="188">
        <f t="shared" si="15"/>
        <v>0</v>
      </c>
    </row>
    <row r="77" spans="1:9" x14ac:dyDescent="0.2">
      <c r="A77" s="189"/>
      <c r="B77" s="158" t="s">
        <v>991</v>
      </c>
      <c r="C77" s="158" t="s">
        <v>965</v>
      </c>
      <c r="D77" s="197">
        <f>(13.5+0.8+8)*1.2</f>
        <v>26.76</v>
      </c>
      <c r="E77" s="355">
        <v>0</v>
      </c>
      <c r="F77" s="187">
        <f t="shared" si="13"/>
        <v>0</v>
      </c>
      <c r="G77" s="355">
        <v>0</v>
      </c>
      <c r="H77" s="187">
        <f t="shared" si="14"/>
        <v>0</v>
      </c>
      <c r="I77" s="188">
        <f t="shared" si="15"/>
        <v>0</v>
      </c>
    </row>
    <row r="78" spans="1:9" x14ac:dyDescent="0.2">
      <c r="A78" s="189"/>
      <c r="B78" s="158" t="s">
        <v>992</v>
      </c>
      <c r="C78" s="158" t="s">
        <v>983</v>
      </c>
      <c r="D78" s="158">
        <v>1</v>
      </c>
      <c r="E78" s="355">
        <v>0</v>
      </c>
      <c r="F78" s="187">
        <f t="shared" si="13"/>
        <v>0</v>
      </c>
      <c r="G78" s="355">
        <v>0</v>
      </c>
      <c r="H78" s="187">
        <f t="shared" si="14"/>
        <v>0</v>
      </c>
      <c r="I78" s="188">
        <f t="shared" si="15"/>
        <v>0</v>
      </c>
    </row>
    <row r="79" spans="1:9" x14ac:dyDescent="0.2">
      <c r="A79" s="189"/>
      <c r="B79" s="158" t="s">
        <v>993</v>
      </c>
      <c r="C79" s="158" t="s">
        <v>983</v>
      </c>
      <c r="D79" s="158">
        <v>1</v>
      </c>
      <c r="E79" s="355">
        <v>0</v>
      </c>
      <c r="F79" s="187">
        <f t="shared" si="13"/>
        <v>0</v>
      </c>
      <c r="G79" s="355">
        <v>0</v>
      </c>
      <c r="H79" s="187">
        <f t="shared" si="14"/>
        <v>0</v>
      </c>
      <c r="I79" s="188">
        <f t="shared" si="15"/>
        <v>0</v>
      </c>
    </row>
    <row r="80" spans="1:9" x14ac:dyDescent="0.2">
      <c r="A80" s="189"/>
      <c r="B80" s="158" t="s">
        <v>994</v>
      </c>
      <c r="C80" s="158" t="s">
        <v>983</v>
      </c>
      <c r="D80" s="158">
        <v>1</v>
      </c>
      <c r="E80" s="355">
        <v>0</v>
      </c>
      <c r="F80" s="187">
        <f t="shared" si="13"/>
        <v>0</v>
      </c>
      <c r="G80" s="355">
        <v>0</v>
      </c>
      <c r="H80" s="187">
        <f t="shared" si="14"/>
        <v>0</v>
      </c>
      <c r="I80" s="188">
        <f t="shared" si="15"/>
        <v>0</v>
      </c>
    </row>
    <row r="81" spans="1:9" x14ac:dyDescent="0.2">
      <c r="A81" s="189"/>
      <c r="B81" s="158" t="s">
        <v>995</v>
      </c>
      <c r="C81" s="158" t="s">
        <v>983</v>
      </c>
      <c r="D81" s="158">
        <v>2</v>
      </c>
      <c r="E81" s="355">
        <v>0</v>
      </c>
      <c r="F81" s="187">
        <f t="shared" si="13"/>
        <v>0</v>
      </c>
      <c r="G81" s="355">
        <v>0</v>
      </c>
      <c r="H81" s="187">
        <f t="shared" si="14"/>
        <v>0</v>
      </c>
      <c r="I81" s="188">
        <f t="shared" si="15"/>
        <v>0</v>
      </c>
    </row>
    <row r="82" spans="1:9" x14ac:dyDescent="0.2">
      <c r="A82" s="189"/>
      <c r="B82" s="158" t="s">
        <v>996</v>
      </c>
      <c r="C82" s="158" t="s">
        <v>983</v>
      </c>
      <c r="D82" s="158">
        <v>2</v>
      </c>
      <c r="E82" s="355">
        <v>0</v>
      </c>
      <c r="F82" s="187">
        <f t="shared" si="13"/>
        <v>0</v>
      </c>
      <c r="G82" s="355">
        <v>0</v>
      </c>
      <c r="H82" s="187">
        <f t="shared" si="14"/>
        <v>0</v>
      </c>
      <c r="I82" s="188">
        <f t="shared" si="15"/>
        <v>0</v>
      </c>
    </row>
    <row r="83" spans="1:9" x14ac:dyDescent="0.2">
      <c r="A83" s="189"/>
      <c r="B83" s="158" t="s">
        <v>997</v>
      </c>
      <c r="C83" s="158" t="s">
        <v>983</v>
      </c>
      <c r="D83" s="158">
        <v>2</v>
      </c>
      <c r="E83" s="355">
        <v>0</v>
      </c>
      <c r="F83" s="187">
        <f t="shared" si="13"/>
        <v>0</v>
      </c>
      <c r="G83" s="355">
        <v>0</v>
      </c>
      <c r="H83" s="187">
        <f t="shared" si="14"/>
        <v>0</v>
      </c>
      <c r="I83" s="188">
        <f t="shared" si="15"/>
        <v>0</v>
      </c>
    </row>
    <row r="84" spans="1:9" x14ac:dyDescent="0.2">
      <c r="A84" s="189"/>
      <c r="B84" s="158" t="s">
        <v>998</v>
      </c>
      <c r="C84" s="158" t="s">
        <v>983</v>
      </c>
      <c r="D84" s="158">
        <v>1</v>
      </c>
      <c r="E84" s="355">
        <v>0</v>
      </c>
      <c r="F84" s="187">
        <f t="shared" si="13"/>
        <v>0</v>
      </c>
      <c r="G84" s="355">
        <v>0</v>
      </c>
      <c r="H84" s="187">
        <f t="shared" si="14"/>
        <v>0</v>
      </c>
      <c r="I84" s="188">
        <f t="shared" si="15"/>
        <v>0</v>
      </c>
    </row>
    <row r="85" spans="1:9" x14ac:dyDescent="0.2">
      <c r="A85" s="189"/>
      <c r="B85" s="158" t="s">
        <v>999</v>
      </c>
      <c r="C85" s="158" t="s">
        <v>983</v>
      </c>
      <c r="D85" s="158">
        <v>1</v>
      </c>
      <c r="E85" s="355">
        <v>0</v>
      </c>
      <c r="F85" s="187">
        <f t="shared" si="13"/>
        <v>0</v>
      </c>
      <c r="G85" s="355">
        <v>0</v>
      </c>
      <c r="H85" s="187">
        <f t="shared" si="14"/>
        <v>0</v>
      </c>
      <c r="I85" s="188">
        <f t="shared" si="15"/>
        <v>0</v>
      </c>
    </row>
    <row r="86" spans="1:9" x14ac:dyDescent="0.2">
      <c r="A86" s="189"/>
      <c r="B86" s="158"/>
      <c r="C86" s="158"/>
      <c r="D86" s="158"/>
      <c r="E86" s="158"/>
      <c r="F86" s="187"/>
      <c r="G86" s="158"/>
      <c r="H86" s="187"/>
      <c r="I86" s="188"/>
    </row>
    <row r="87" spans="1:9" ht="9.75" customHeight="1" x14ac:dyDescent="0.2">
      <c r="A87" s="189"/>
      <c r="B87" s="158" t="s">
        <v>1000</v>
      </c>
      <c r="C87" s="158" t="s">
        <v>965</v>
      </c>
      <c r="D87" s="197">
        <v>8</v>
      </c>
      <c r="E87" s="355">
        <v>0</v>
      </c>
      <c r="F87" s="187">
        <f t="shared" ref="F87:F90" si="16">$D87*E87</f>
        <v>0</v>
      </c>
      <c r="G87" s="355">
        <v>0</v>
      </c>
      <c r="H87" s="187">
        <f t="shared" ref="H87:H90" si="17">$D87*G87</f>
        <v>0</v>
      </c>
      <c r="I87" s="188">
        <f t="shared" ref="I87:I90" si="18">F87+H87</f>
        <v>0</v>
      </c>
    </row>
    <row r="88" spans="1:9" ht="9.75" customHeight="1" x14ac:dyDescent="0.2">
      <c r="A88" s="189"/>
      <c r="B88" s="158" t="s">
        <v>1001</v>
      </c>
      <c r="C88" s="158" t="s">
        <v>983</v>
      </c>
      <c r="D88" s="158">
        <v>2</v>
      </c>
      <c r="E88" s="355">
        <v>0</v>
      </c>
      <c r="F88" s="187">
        <f t="shared" si="16"/>
        <v>0</v>
      </c>
      <c r="G88" s="355">
        <v>0</v>
      </c>
      <c r="H88" s="187">
        <f t="shared" si="17"/>
        <v>0</v>
      </c>
      <c r="I88" s="188">
        <f t="shared" si="18"/>
        <v>0</v>
      </c>
    </row>
    <row r="89" spans="1:9" ht="9.75" customHeight="1" x14ac:dyDescent="0.2">
      <c r="A89" s="189"/>
      <c r="B89" s="158" t="s">
        <v>1002</v>
      </c>
      <c r="C89" s="158" t="s">
        <v>983</v>
      </c>
      <c r="D89" s="158">
        <v>2</v>
      </c>
      <c r="E89" s="355">
        <v>0</v>
      </c>
      <c r="F89" s="187">
        <f t="shared" si="16"/>
        <v>0</v>
      </c>
      <c r="G89" s="355">
        <v>0</v>
      </c>
      <c r="H89" s="187">
        <f t="shared" si="17"/>
        <v>0</v>
      </c>
      <c r="I89" s="188">
        <f t="shared" si="18"/>
        <v>0</v>
      </c>
    </row>
    <row r="90" spans="1:9" ht="9.75" customHeight="1" x14ac:dyDescent="0.2">
      <c r="A90" s="189"/>
      <c r="B90" s="158" t="s">
        <v>1003</v>
      </c>
      <c r="C90" s="158" t="s">
        <v>983</v>
      </c>
      <c r="D90" s="158">
        <v>1</v>
      </c>
      <c r="E90" s="355">
        <v>0</v>
      </c>
      <c r="F90" s="187">
        <f t="shared" si="16"/>
        <v>0</v>
      </c>
      <c r="G90" s="355">
        <v>0</v>
      </c>
      <c r="H90" s="187">
        <f t="shared" si="17"/>
        <v>0</v>
      </c>
      <c r="I90" s="188">
        <f t="shared" si="18"/>
        <v>0</v>
      </c>
    </row>
    <row r="91" spans="1:9" x14ac:dyDescent="0.2">
      <c r="A91" s="184"/>
      <c r="B91" s="155"/>
      <c r="C91" s="155"/>
      <c r="D91" s="155"/>
      <c r="E91" s="155"/>
      <c r="F91" s="155"/>
      <c r="G91" s="155"/>
      <c r="H91" s="155"/>
      <c r="I91" s="185"/>
    </row>
    <row r="92" spans="1:9" ht="10.5" thickBot="1" x14ac:dyDescent="0.25">
      <c r="A92" s="191"/>
      <c r="B92" s="171" t="s">
        <v>961</v>
      </c>
      <c r="C92" s="172"/>
      <c r="D92" s="172"/>
      <c r="E92" s="172"/>
      <c r="F92" s="173">
        <f>SUM(F67:F91)</f>
        <v>0</v>
      </c>
      <c r="G92" s="172"/>
      <c r="H92" s="173">
        <f>SUM(H67:H91)</f>
        <v>0</v>
      </c>
      <c r="I92" s="192">
        <f>F92+H92</f>
        <v>0</v>
      </c>
    </row>
    <row r="93" spans="1:9" x14ac:dyDescent="0.2">
      <c r="A93" s="156"/>
      <c r="B93" s="157"/>
      <c r="C93" s="158"/>
      <c r="D93" s="158"/>
      <c r="E93" s="158"/>
      <c r="F93" s="159"/>
      <c r="G93" s="158"/>
      <c r="H93" s="159"/>
      <c r="I93" s="159"/>
    </row>
    <row r="94" spans="1:9" ht="10.5" thickBot="1" x14ac:dyDescent="0.25">
      <c r="A94" s="153"/>
      <c r="B94" s="153"/>
      <c r="C94" s="153"/>
      <c r="D94" s="153"/>
      <c r="E94" s="153"/>
      <c r="F94" s="153"/>
      <c r="G94" s="153"/>
      <c r="H94" s="153"/>
      <c r="I94" s="153"/>
    </row>
    <row r="95" spans="1:9" ht="10.5" thickBot="1" x14ac:dyDescent="0.25">
      <c r="A95" s="174"/>
      <c r="B95" s="175" t="s">
        <v>1004</v>
      </c>
      <c r="C95" s="176"/>
      <c r="D95" s="176"/>
      <c r="E95" s="176"/>
      <c r="F95" s="177">
        <f>F38+F59+F92</f>
        <v>0</v>
      </c>
      <c r="G95" s="176"/>
      <c r="H95" s="177">
        <f>H38+H59+H92</f>
        <v>0</v>
      </c>
      <c r="I95" s="177">
        <f>I38+I59+I92</f>
        <v>0</v>
      </c>
    </row>
    <row r="96" spans="1:9" x14ac:dyDescent="0.2">
      <c r="A96" s="154"/>
    </row>
    <row r="97" spans="1:1" x14ac:dyDescent="0.2">
      <c r="A97" s="154"/>
    </row>
    <row r="98" spans="1:1" x14ac:dyDescent="0.2">
      <c r="A98" s="154"/>
    </row>
    <row r="99" spans="1:1" x14ac:dyDescent="0.2">
      <c r="A99" s="154"/>
    </row>
    <row r="100" spans="1:1" x14ac:dyDescent="0.2">
      <c r="A100" s="154"/>
    </row>
    <row r="101" spans="1:1" x14ac:dyDescent="0.2">
      <c r="A101" s="154"/>
    </row>
    <row r="102" spans="1:1" x14ac:dyDescent="0.2">
      <c r="A102" s="154"/>
    </row>
    <row r="103" spans="1:1" x14ac:dyDescent="0.2">
      <c r="A103" s="154"/>
    </row>
    <row r="104" spans="1:1" x14ac:dyDescent="0.2">
      <c r="A104" s="154"/>
    </row>
    <row r="105" spans="1:1" x14ac:dyDescent="0.2">
      <c r="A105" s="154"/>
    </row>
    <row r="106" spans="1:1" x14ac:dyDescent="0.2">
      <c r="A106" s="154"/>
    </row>
    <row r="107" spans="1:1" x14ac:dyDescent="0.2">
      <c r="A107" s="154"/>
    </row>
    <row r="108" spans="1:1" x14ac:dyDescent="0.2">
      <c r="A108" s="154"/>
    </row>
    <row r="109" spans="1:1" x14ac:dyDescent="0.2">
      <c r="A109" s="154"/>
    </row>
    <row r="110" spans="1:1" x14ac:dyDescent="0.2">
      <c r="A110" s="154"/>
    </row>
    <row r="111" spans="1:1" x14ac:dyDescent="0.2">
      <c r="A111" s="154"/>
    </row>
    <row r="112" spans="1:1" x14ac:dyDescent="0.2">
      <c r="A112" s="154"/>
    </row>
    <row r="113" spans="1:9" x14ac:dyDescent="0.2">
      <c r="A113" s="154"/>
    </row>
    <row r="114" spans="1:9" x14ac:dyDescent="0.2">
      <c r="A114" s="154"/>
    </row>
    <row r="115" spans="1:9" x14ac:dyDescent="0.2">
      <c r="A115" s="154"/>
    </row>
    <row r="116" spans="1:9" x14ac:dyDescent="0.2">
      <c r="A116" s="154"/>
    </row>
    <row r="117" spans="1:9" x14ac:dyDescent="0.2">
      <c r="A117" s="154"/>
    </row>
    <row r="118" spans="1:9" x14ac:dyDescent="0.2">
      <c r="A118" s="154"/>
    </row>
    <row r="119" spans="1:9" x14ac:dyDescent="0.2">
      <c r="A119" s="154"/>
    </row>
    <row r="120" spans="1:9" x14ac:dyDescent="0.2">
      <c r="A120" s="160"/>
      <c r="B120" s="161"/>
      <c r="C120" s="161"/>
      <c r="D120" s="161"/>
      <c r="E120" s="161"/>
      <c r="F120" s="161"/>
      <c r="G120" s="161"/>
      <c r="H120" s="161"/>
      <c r="I120" s="161"/>
    </row>
    <row r="121" spans="1:9" x14ac:dyDescent="0.2">
      <c r="A121" s="160"/>
      <c r="B121" s="161"/>
      <c r="C121" s="161"/>
      <c r="D121" s="161"/>
      <c r="E121" s="161"/>
      <c r="F121" s="161"/>
      <c r="G121" s="161"/>
      <c r="H121" s="161"/>
      <c r="I121" s="161"/>
    </row>
    <row r="122" spans="1:9" x14ac:dyDescent="0.2">
      <c r="A122" s="160"/>
      <c r="B122" s="161"/>
      <c r="C122" s="161"/>
      <c r="D122" s="161"/>
      <c r="E122" s="161"/>
      <c r="F122" s="161"/>
      <c r="G122" s="161"/>
      <c r="H122" s="161"/>
      <c r="I122" s="161"/>
    </row>
    <row r="123" spans="1:9" x14ac:dyDescent="0.2">
      <c r="A123" s="160"/>
      <c r="B123" s="161"/>
      <c r="C123" s="161"/>
      <c r="D123" s="161"/>
      <c r="E123" s="161"/>
      <c r="F123" s="161"/>
      <c r="G123" s="161"/>
      <c r="H123" s="161"/>
      <c r="I123" s="161"/>
    </row>
    <row r="124" spans="1:9" x14ac:dyDescent="0.2">
      <c r="A124" s="160"/>
      <c r="B124" s="161"/>
      <c r="C124" s="161"/>
      <c r="D124" s="161"/>
      <c r="E124" s="161"/>
      <c r="F124" s="161"/>
      <c r="G124" s="161"/>
      <c r="H124" s="161"/>
      <c r="I124" s="161"/>
    </row>
    <row r="125" spans="1:9" x14ac:dyDescent="0.2">
      <c r="A125" s="160"/>
      <c r="B125" s="161"/>
      <c r="C125" s="161"/>
      <c r="D125" s="161"/>
      <c r="E125" s="161"/>
      <c r="F125" s="161"/>
      <c r="G125" s="161"/>
      <c r="H125" s="161"/>
      <c r="I125" s="161"/>
    </row>
    <row r="126" spans="1:9" x14ac:dyDescent="0.2">
      <c r="A126" s="160"/>
      <c r="B126" s="161"/>
      <c r="C126" s="161"/>
      <c r="D126" s="161"/>
      <c r="E126" s="161"/>
      <c r="F126" s="161"/>
      <c r="G126" s="161"/>
      <c r="H126" s="161"/>
      <c r="I126" s="161"/>
    </row>
    <row r="127" spans="1:9" x14ac:dyDescent="0.2">
      <c r="A127" s="160"/>
      <c r="B127" s="161"/>
      <c r="C127" s="161"/>
      <c r="D127" s="161"/>
      <c r="E127" s="161"/>
      <c r="F127" s="161"/>
      <c r="G127" s="161"/>
      <c r="H127" s="161"/>
      <c r="I127" s="161"/>
    </row>
    <row r="128" spans="1:9" x14ac:dyDescent="0.2">
      <c r="A128" s="160"/>
      <c r="B128" s="161"/>
      <c r="C128" s="161"/>
      <c r="D128" s="161"/>
      <c r="E128" s="161"/>
      <c r="F128" s="161"/>
      <c r="G128" s="161"/>
      <c r="H128" s="161"/>
      <c r="I128" s="161"/>
    </row>
    <row r="129" spans="1:9" x14ac:dyDescent="0.2">
      <c r="A129" s="160"/>
      <c r="B129" s="161"/>
      <c r="C129" s="161"/>
      <c r="D129" s="161"/>
      <c r="E129" s="161"/>
      <c r="F129" s="161"/>
      <c r="G129" s="161"/>
      <c r="H129" s="161"/>
      <c r="I129" s="161"/>
    </row>
    <row r="130" spans="1:9" x14ac:dyDescent="0.2">
      <c r="A130" s="160"/>
      <c r="B130" s="161"/>
      <c r="C130" s="161"/>
      <c r="D130" s="161"/>
      <c r="E130" s="161"/>
      <c r="F130" s="161"/>
      <c r="G130" s="161"/>
      <c r="H130" s="161"/>
      <c r="I130" s="161"/>
    </row>
    <row r="131" spans="1:9" x14ac:dyDescent="0.2">
      <c r="A131" s="160"/>
      <c r="B131" s="161"/>
      <c r="C131" s="161"/>
      <c r="D131" s="161"/>
      <c r="E131" s="161"/>
      <c r="F131" s="161"/>
      <c r="G131" s="161"/>
      <c r="H131" s="161"/>
      <c r="I131" s="161"/>
    </row>
    <row r="132" spans="1:9" x14ac:dyDescent="0.2">
      <c r="A132" s="160"/>
      <c r="B132" s="161"/>
      <c r="C132" s="161"/>
      <c r="D132" s="161"/>
      <c r="E132" s="161"/>
      <c r="F132" s="161"/>
      <c r="G132" s="161"/>
      <c r="H132" s="161"/>
      <c r="I132" s="161"/>
    </row>
    <row r="133" spans="1:9" x14ac:dyDescent="0.2">
      <c r="A133" s="160"/>
      <c r="B133" s="161"/>
      <c r="C133" s="161"/>
      <c r="D133" s="161"/>
      <c r="E133" s="161"/>
      <c r="F133" s="161"/>
      <c r="G133" s="161"/>
      <c r="H133" s="161"/>
      <c r="I133" s="161"/>
    </row>
    <row r="134" spans="1:9" x14ac:dyDescent="0.2">
      <c r="A134" s="160"/>
      <c r="B134" s="161"/>
      <c r="C134" s="161"/>
      <c r="D134" s="161"/>
      <c r="E134" s="161"/>
      <c r="F134" s="161"/>
      <c r="G134" s="161"/>
      <c r="H134" s="161"/>
      <c r="I134" s="161"/>
    </row>
    <row r="135" spans="1:9" x14ac:dyDescent="0.2">
      <c r="A135" s="160"/>
      <c r="B135" s="161"/>
      <c r="C135" s="161"/>
      <c r="D135" s="161"/>
      <c r="E135" s="161"/>
      <c r="F135" s="161"/>
      <c r="G135" s="161"/>
      <c r="H135" s="161"/>
      <c r="I135" s="161"/>
    </row>
    <row r="136" spans="1:9" x14ac:dyDescent="0.2">
      <c r="A136" s="160"/>
      <c r="B136" s="161"/>
      <c r="C136" s="161"/>
      <c r="D136" s="161"/>
      <c r="E136" s="161"/>
      <c r="F136" s="161"/>
      <c r="G136" s="161"/>
      <c r="H136" s="161"/>
      <c r="I136" s="161"/>
    </row>
    <row r="137" spans="1:9" x14ac:dyDescent="0.2">
      <c r="A137" s="160"/>
      <c r="B137" s="161"/>
      <c r="C137" s="161"/>
      <c r="D137" s="161"/>
      <c r="E137" s="161"/>
      <c r="F137" s="161"/>
      <c r="G137" s="161"/>
      <c r="H137" s="161"/>
      <c r="I137" s="161"/>
    </row>
    <row r="138" spans="1:9" x14ac:dyDescent="0.2">
      <c r="A138" s="160"/>
      <c r="B138" s="161"/>
      <c r="C138" s="161"/>
      <c r="D138" s="161"/>
      <c r="E138" s="161"/>
      <c r="F138" s="161"/>
      <c r="G138" s="161"/>
      <c r="H138" s="161"/>
      <c r="I138" s="161"/>
    </row>
    <row r="139" spans="1:9" x14ac:dyDescent="0.2">
      <c r="A139" s="160"/>
      <c r="B139" s="161"/>
      <c r="C139" s="161"/>
      <c r="D139" s="161"/>
      <c r="E139" s="161"/>
      <c r="F139" s="161"/>
      <c r="G139" s="161"/>
      <c r="H139" s="161"/>
      <c r="I139" s="161"/>
    </row>
    <row r="140" spans="1:9" x14ac:dyDescent="0.2">
      <c r="A140" s="160"/>
      <c r="B140" s="161"/>
      <c r="C140" s="161"/>
      <c r="D140" s="161"/>
      <c r="E140" s="161"/>
      <c r="F140" s="161"/>
      <c r="G140" s="161"/>
      <c r="H140" s="161"/>
      <c r="I140" s="161"/>
    </row>
    <row r="141" spans="1:9" x14ac:dyDescent="0.2">
      <c r="A141" s="160"/>
      <c r="B141" s="161"/>
      <c r="C141" s="161"/>
      <c r="D141" s="161"/>
      <c r="E141" s="161"/>
      <c r="F141" s="161"/>
      <c r="G141" s="161"/>
      <c r="H141" s="161"/>
      <c r="I141" s="161"/>
    </row>
    <row r="142" spans="1:9" x14ac:dyDescent="0.2">
      <c r="A142" s="160"/>
      <c r="B142" s="161"/>
      <c r="C142" s="161"/>
      <c r="D142" s="161"/>
      <c r="E142" s="161"/>
      <c r="F142" s="161"/>
      <c r="G142" s="161"/>
      <c r="H142" s="161"/>
      <c r="I142" s="161"/>
    </row>
    <row r="143" spans="1:9" x14ac:dyDescent="0.2">
      <c r="A143" s="160"/>
      <c r="B143" s="161"/>
      <c r="C143" s="161"/>
      <c r="D143" s="161"/>
      <c r="E143" s="161"/>
      <c r="F143" s="161"/>
      <c r="G143" s="161"/>
      <c r="H143" s="161"/>
      <c r="I143" s="161"/>
    </row>
    <row r="144" spans="1:9" x14ac:dyDescent="0.2">
      <c r="A144" s="160"/>
      <c r="B144" s="161"/>
      <c r="C144" s="161"/>
      <c r="D144" s="161"/>
      <c r="E144" s="161"/>
      <c r="F144" s="161"/>
      <c r="G144" s="161"/>
      <c r="H144" s="161"/>
      <c r="I144" s="161"/>
    </row>
    <row r="145" spans="1:9" x14ac:dyDescent="0.2">
      <c r="A145" s="160"/>
      <c r="B145" s="161"/>
      <c r="C145" s="161"/>
      <c r="D145" s="161"/>
      <c r="E145" s="161"/>
      <c r="F145" s="161"/>
      <c r="G145" s="161"/>
      <c r="H145" s="161"/>
      <c r="I145" s="161"/>
    </row>
    <row r="146" spans="1:9" x14ac:dyDescent="0.2">
      <c r="A146" s="160"/>
      <c r="B146" s="161"/>
      <c r="C146" s="161"/>
      <c r="D146" s="161"/>
      <c r="E146" s="161"/>
      <c r="F146" s="161"/>
      <c r="G146" s="161"/>
      <c r="H146" s="161"/>
      <c r="I146" s="161"/>
    </row>
    <row r="147" spans="1:9" x14ac:dyDescent="0.2">
      <c r="A147" s="160"/>
      <c r="B147" s="161"/>
      <c r="C147" s="161"/>
      <c r="D147" s="161"/>
      <c r="E147" s="161"/>
      <c r="F147" s="161"/>
      <c r="G147" s="161"/>
      <c r="H147" s="161"/>
      <c r="I147" s="161"/>
    </row>
    <row r="148" spans="1:9" x14ac:dyDescent="0.2">
      <c r="A148" s="160"/>
      <c r="B148" s="161"/>
      <c r="C148" s="161"/>
      <c r="D148" s="161"/>
      <c r="E148" s="161"/>
      <c r="F148" s="161"/>
      <c r="G148" s="161"/>
      <c r="H148" s="161"/>
      <c r="I148" s="161"/>
    </row>
    <row r="149" spans="1:9" x14ac:dyDescent="0.2">
      <c r="A149" s="160"/>
      <c r="B149" s="161"/>
      <c r="C149" s="161"/>
      <c r="D149" s="161"/>
      <c r="E149" s="161"/>
      <c r="F149" s="161"/>
      <c r="G149" s="161"/>
      <c r="H149" s="161"/>
      <c r="I149" s="161"/>
    </row>
    <row r="150" spans="1:9" x14ac:dyDescent="0.2">
      <c r="A150" s="160"/>
      <c r="B150" s="161"/>
      <c r="C150" s="161"/>
      <c r="D150" s="161"/>
      <c r="E150" s="161"/>
      <c r="F150" s="161"/>
      <c r="G150" s="161"/>
      <c r="H150" s="161"/>
      <c r="I150" s="161"/>
    </row>
    <row r="151" spans="1:9" x14ac:dyDescent="0.2">
      <c r="A151" s="160"/>
      <c r="B151" s="161"/>
      <c r="C151" s="161"/>
      <c r="D151" s="161"/>
      <c r="E151" s="161"/>
      <c r="F151" s="161"/>
      <c r="G151" s="161"/>
      <c r="H151" s="161"/>
      <c r="I151" s="161"/>
    </row>
    <row r="152" spans="1:9" x14ac:dyDescent="0.2">
      <c r="A152" s="160"/>
      <c r="B152" s="161"/>
      <c r="C152" s="161"/>
      <c r="D152" s="161"/>
      <c r="E152" s="161"/>
      <c r="F152" s="161"/>
      <c r="G152" s="161"/>
      <c r="H152" s="161"/>
      <c r="I152" s="161"/>
    </row>
    <row r="153" spans="1:9" x14ac:dyDescent="0.2">
      <c r="A153" s="160"/>
      <c r="B153" s="161"/>
      <c r="C153" s="161"/>
      <c r="D153" s="161"/>
      <c r="E153" s="161"/>
      <c r="F153" s="161"/>
      <c r="G153" s="161"/>
      <c r="H153" s="161"/>
      <c r="I153" s="161"/>
    </row>
    <row r="154" spans="1:9" x14ac:dyDescent="0.2">
      <c r="A154" s="160"/>
      <c r="B154" s="161"/>
      <c r="C154" s="161"/>
      <c r="D154" s="161"/>
      <c r="E154" s="161"/>
      <c r="F154" s="161"/>
      <c r="G154" s="161"/>
      <c r="H154" s="161"/>
      <c r="I154" s="161"/>
    </row>
    <row r="155" spans="1:9" x14ac:dyDescent="0.2">
      <c r="A155" s="160"/>
      <c r="B155" s="161"/>
      <c r="C155" s="161"/>
      <c r="D155" s="161"/>
      <c r="E155" s="161"/>
      <c r="F155" s="161"/>
      <c r="G155" s="161"/>
      <c r="H155" s="161"/>
      <c r="I155" s="161"/>
    </row>
    <row r="156" spans="1:9" x14ac:dyDescent="0.2">
      <c r="A156" s="160"/>
      <c r="B156" s="161"/>
      <c r="C156" s="161"/>
      <c r="D156" s="161"/>
      <c r="E156" s="161"/>
      <c r="F156" s="161"/>
      <c r="G156" s="161"/>
      <c r="H156" s="161"/>
      <c r="I156" s="161"/>
    </row>
    <row r="157" spans="1:9" x14ac:dyDescent="0.2">
      <c r="A157" s="160"/>
      <c r="B157" s="161"/>
      <c r="C157" s="161"/>
      <c r="D157" s="161"/>
      <c r="E157" s="161"/>
      <c r="F157" s="161"/>
      <c r="G157" s="161"/>
      <c r="H157" s="161"/>
      <c r="I157" s="161"/>
    </row>
    <row r="158" spans="1:9" x14ac:dyDescent="0.2">
      <c r="A158" s="160"/>
      <c r="B158" s="161"/>
      <c r="C158" s="161"/>
      <c r="D158" s="161"/>
      <c r="E158" s="161"/>
      <c r="F158" s="161"/>
      <c r="G158" s="161"/>
      <c r="H158" s="161"/>
      <c r="I158" s="161"/>
    </row>
    <row r="159" spans="1:9" x14ac:dyDescent="0.2">
      <c r="A159" s="160"/>
      <c r="B159" s="161"/>
      <c r="C159" s="161"/>
      <c r="D159" s="161"/>
      <c r="E159" s="161"/>
      <c r="F159" s="161"/>
      <c r="G159" s="161"/>
      <c r="H159" s="161"/>
      <c r="I159" s="161"/>
    </row>
    <row r="160" spans="1:9" x14ac:dyDescent="0.2">
      <c r="A160" s="160"/>
      <c r="B160" s="161"/>
      <c r="C160" s="161"/>
      <c r="D160" s="161"/>
      <c r="E160" s="161"/>
      <c r="F160" s="161"/>
      <c r="G160" s="161"/>
      <c r="H160" s="161"/>
      <c r="I160" s="161"/>
    </row>
    <row r="161" spans="1:9" x14ac:dyDescent="0.2">
      <c r="A161" s="160"/>
      <c r="B161" s="161"/>
      <c r="C161" s="161"/>
      <c r="D161" s="161"/>
      <c r="E161" s="161"/>
      <c r="F161" s="161"/>
      <c r="G161" s="161"/>
      <c r="H161" s="161"/>
      <c r="I161" s="161"/>
    </row>
    <row r="162" spans="1:9" x14ac:dyDescent="0.2">
      <c r="A162" s="160"/>
      <c r="B162" s="161"/>
      <c r="C162" s="161"/>
      <c r="D162" s="161"/>
      <c r="E162" s="161"/>
      <c r="F162" s="161"/>
      <c r="G162" s="161"/>
      <c r="H162" s="161"/>
      <c r="I162" s="161"/>
    </row>
    <row r="163" spans="1:9" x14ac:dyDescent="0.2">
      <c r="A163" s="160"/>
      <c r="B163" s="161"/>
      <c r="C163" s="161"/>
      <c r="D163" s="161"/>
      <c r="E163" s="161"/>
      <c r="F163" s="161"/>
      <c r="G163" s="161"/>
      <c r="H163" s="161"/>
      <c r="I163" s="161"/>
    </row>
    <row r="164" spans="1:9" x14ac:dyDescent="0.2">
      <c r="A164" s="160"/>
      <c r="B164" s="161"/>
      <c r="C164" s="161"/>
      <c r="D164" s="161"/>
      <c r="E164" s="161"/>
      <c r="F164" s="161"/>
      <c r="G164" s="161"/>
      <c r="H164" s="161"/>
      <c r="I164" s="161"/>
    </row>
    <row r="165" spans="1:9" x14ac:dyDescent="0.2">
      <c r="A165" s="162"/>
      <c r="B165" s="163"/>
      <c r="C165" s="163"/>
      <c r="D165" s="163"/>
    </row>
    <row r="166" spans="1:9" x14ac:dyDescent="0.2">
      <c r="A166" s="162"/>
      <c r="B166" s="163"/>
      <c r="C166" s="163"/>
      <c r="D166" s="163"/>
    </row>
    <row r="167" spans="1:9" x14ac:dyDescent="0.2">
      <c r="A167" s="162"/>
      <c r="B167" s="163"/>
      <c r="C167" s="163"/>
      <c r="D167" s="163"/>
    </row>
    <row r="168" spans="1:9" x14ac:dyDescent="0.2">
      <c r="A168" s="162"/>
      <c r="B168" s="163"/>
      <c r="C168" s="163"/>
      <c r="D168" s="163"/>
    </row>
    <row r="169" spans="1:9" x14ac:dyDescent="0.2">
      <c r="A169" s="162"/>
      <c r="B169" s="163"/>
      <c r="C169" s="163"/>
      <c r="D169" s="163"/>
    </row>
    <row r="170" spans="1:9" x14ac:dyDescent="0.2">
      <c r="A170" s="162"/>
      <c r="B170" s="163"/>
      <c r="C170" s="163"/>
      <c r="D170" s="163"/>
    </row>
    <row r="171" spans="1:9" x14ac:dyDescent="0.2">
      <c r="A171" s="162"/>
      <c r="B171" s="163"/>
      <c r="C171" s="163"/>
      <c r="D171" s="163"/>
    </row>
    <row r="172" spans="1:9" x14ac:dyDescent="0.2">
      <c r="A172" s="162"/>
      <c r="B172" s="163"/>
      <c r="C172" s="163"/>
      <c r="D172" s="163"/>
    </row>
    <row r="173" spans="1:9" x14ac:dyDescent="0.2">
      <c r="A173" s="162"/>
      <c r="B173" s="163"/>
      <c r="C173" s="163"/>
      <c r="D173" s="163"/>
    </row>
    <row r="174" spans="1:9" x14ac:dyDescent="0.2">
      <c r="A174" s="162"/>
      <c r="B174" s="163"/>
      <c r="C174" s="163"/>
      <c r="D174" s="163"/>
    </row>
    <row r="175" spans="1:9" x14ac:dyDescent="0.2">
      <c r="A175" s="162"/>
      <c r="B175" s="163"/>
      <c r="C175" s="163"/>
      <c r="D175" s="163"/>
    </row>
    <row r="176" spans="1:9" x14ac:dyDescent="0.2">
      <c r="A176" s="162"/>
      <c r="B176" s="163"/>
      <c r="C176" s="163"/>
      <c r="D176" s="163"/>
    </row>
    <row r="177" spans="1:4" x14ac:dyDescent="0.2">
      <c r="A177" s="162"/>
      <c r="B177" s="163"/>
      <c r="C177" s="163"/>
      <c r="D177" s="163"/>
    </row>
    <row r="178" spans="1:4" x14ac:dyDescent="0.2">
      <c r="A178" s="162"/>
      <c r="B178" s="163"/>
      <c r="C178" s="163"/>
      <c r="D178" s="163"/>
    </row>
    <row r="179" spans="1:4" x14ac:dyDescent="0.2">
      <c r="A179" s="162"/>
      <c r="B179" s="163"/>
      <c r="C179" s="163"/>
      <c r="D179" s="163"/>
    </row>
    <row r="180" spans="1:4" x14ac:dyDescent="0.2">
      <c r="A180" s="162"/>
      <c r="B180" s="163"/>
      <c r="C180" s="163"/>
      <c r="D180" s="163"/>
    </row>
    <row r="181" spans="1:4" x14ac:dyDescent="0.2">
      <c r="A181" s="162"/>
      <c r="B181" s="163"/>
      <c r="C181" s="163"/>
      <c r="D181" s="163"/>
    </row>
    <row r="182" spans="1:4" x14ac:dyDescent="0.2">
      <c r="A182" s="162"/>
      <c r="B182" s="163"/>
      <c r="C182" s="163"/>
      <c r="D182" s="163"/>
    </row>
    <row r="183" spans="1:4" x14ac:dyDescent="0.2">
      <c r="A183" s="162"/>
      <c r="B183" s="163"/>
      <c r="C183" s="163"/>
      <c r="D183" s="163"/>
    </row>
    <row r="184" spans="1:4" x14ac:dyDescent="0.2">
      <c r="A184" s="162"/>
      <c r="B184" s="163"/>
      <c r="C184" s="163"/>
      <c r="D184" s="163"/>
    </row>
    <row r="185" spans="1:4" x14ac:dyDescent="0.2">
      <c r="A185" s="162"/>
      <c r="B185" s="163"/>
      <c r="C185" s="163"/>
      <c r="D185" s="163"/>
    </row>
  </sheetData>
  <sheetProtection algorithmName="SHA-512" hashValue="HK8Xh8LIjNLnTOvloNiPvmSlFrGQ673FCzs/Sbs/ctVpFoJppMr1q2nJo77MJAFIMKMbcDJjyO6b9/jzodX7ow==" saltValue="hHJHcpmjg6HPOnPu6rYRdA==" spinCount="100000" sheet="1" objects="1" scenarios="1" selectLockedCells="1"/>
  <mergeCells count="7">
    <mergeCell ref="E6:F6"/>
    <mergeCell ref="G6:H6"/>
    <mergeCell ref="A5:A7"/>
    <mergeCell ref="B5:B7"/>
    <mergeCell ref="C5:C7"/>
    <mergeCell ref="D5:D7"/>
    <mergeCell ref="E5:H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="90" zoomScaleNormal="90" workbookViewId="0">
      <selection activeCell="G1" sqref="G1"/>
    </sheetView>
  </sheetViews>
  <sheetFormatPr defaultRowHeight="12.75" x14ac:dyDescent="0.2"/>
  <cols>
    <col min="1" max="1" width="4.28515625" style="206" customWidth="1"/>
    <col min="2" max="2" width="12.28515625" style="201" customWidth="1"/>
    <col min="3" max="3" width="50.85546875" style="201" hidden="1" customWidth="1"/>
    <col min="4" max="4" width="47.42578125" style="201" customWidth="1"/>
    <col min="5" max="5" width="6" style="207" customWidth="1"/>
    <col min="6" max="6" width="6" style="208" customWidth="1"/>
    <col min="7" max="8" width="10.7109375" style="209" customWidth="1"/>
    <col min="9" max="256" width="9.140625" style="201"/>
    <col min="257" max="257" width="6.85546875" style="201" customWidth="1"/>
    <col min="258" max="258" width="16" style="201" customWidth="1"/>
    <col min="259" max="259" width="0" style="201" hidden="1" customWidth="1"/>
    <col min="260" max="260" width="76.28515625" style="201" customWidth="1"/>
    <col min="261" max="261" width="11.140625" style="201" customWidth="1"/>
    <col min="262" max="262" width="12.7109375" style="201" customWidth="1"/>
    <col min="263" max="263" width="13.42578125" style="201" bestFit="1" customWidth="1"/>
    <col min="264" max="264" width="18.140625" style="201" customWidth="1"/>
    <col min="265" max="512" width="9.140625" style="201"/>
    <col min="513" max="513" width="6.85546875" style="201" customWidth="1"/>
    <col min="514" max="514" width="16" style="201" customWidth="1"/>
    <col min="515" max="515" width="0" style="201" hidden="1" customWidth="1"/>
    <col min="516" max="516" width="76.28515625" style="201" customWidth="1"/>
    <col min="517" max="517" width="11.140625" style="201" customWidth="1"/>
    <col min="518" max="518" width="12.7109375" style="201" customWidth="1"/>
    <col min="519" max="519" width="13.42578125" style="201" bestFit="1" customWidth="1"/>
    <col min="520" max="520" width="18.140625" style="201" customWidth="1"/>
    <col min="521" max="768" width="9.140625" style="201"/>
    <col min="769" max="769" width="6.85546875" style="201" customWidth="1"/>
    <col min="770" max="770" width="16" style="201" customWidth="1"/>
    <col min="771" max="771" width="0" style="201" hidden="1" customWidth="1"/>
    <col min="772" max="772" width="76.28515625" style="201" customWidth="1"/>
    <col min="773" max="773" width="11.140625" style="201" customWidth="1"/>
    <col min="774" max="774" width="12.7109375" style="201" customWidth="1"/>
    <col min="775" max="775" width="13.42578125" style="201" bestFit="1" customWidth="1"/>
    <col min="776" max="776" width="18.140625" style="201" customWidth="1"/>
    <col min="777" max="1024" width="9.140625" style="201"/>
    <col min="1025" max="1025" width="6.85546875" style="201" customWidth="1"/>
    <col min="1026" max="1026" width="16" style="201" customWidth="1"/>
    <col min="1027" max="1027" width="0" style="201" hidden="1" customWidth="1"/>
    <col min="1028" max="1028" width="76.28515625" style="201" customWidth="1"/>
    <col min="1029" max="1029" width="11.140625" style="201" customWidth="1"/>
    <col min="1030" max="1030" width="12.7109375" style="201" customWidth="1"/>
    <col min="1031" max="1031" width="13.42578125" style="201" bestFit="1" customWidth="1"/>
    <col min="1032" max="1032" width="18.140625" style="201" customWidth="1"/>
    <col min="1033" max="1280" width="9.140625" style="201"/>
    <col min="1281" max="1281" width="6.85546875" style="201" customWidth="1"/>
    <col min="1282" max="1282" width="16" style="201" customWidth="1"/>
    <col min="1283" max="1283" width="0" style="201" hidden="1" customWidth="1"/>
    <col min="1284" max="1284" width="76.28515625" style="201" customWidth="1"/>
    <col min="1285" max="1285" width="11.140625" style="201" customWidth="1"/>
    <col min="1286" max="1286" width="12.7109375" style="201" customWidth="1"/>
    <col min="1287" max="1287" width="13.42578125" style="201" bestFit="1" customWidth="1"/>
    <col min="1288" max="1288" width="18.140625" style="201" customWidth="1"/>
    <col min="1289" max="1536" width="9.140625" style="201"/>
    <col min="1537" max="1537" width="6.85546875" style="201" customWidth="1"/>
    <col min="1538" max="1538" width="16" style="201" customWidth="1"/>
    <col min="1539" max="1539" width="0" style="201" hidden="1" customWidth="1"/>
    <col min="1540" max="1540" width="76.28515625" style="201" customWidth="1"/>
    <col min="1541" max="1541" width="11.140625" style="201" customWidth="1"/>
    <col min="1542" max="1542" width="12.7109375" style="201" customWidth="1"/>
    <col min="1543" max="1543" width="13.42578125" style="201" bestFit="1" customWidth="1"/>
    <col min="1544" max="1544" width="18.140625" style="201" customWidth="1"/>
    <col min="1545" max="1792" width="9.140625" style="201"/>
    <col min="1793" max="1793" width="6.85546875" style="201" customWidth="1"/>
    <col min="1794" max="1794" width="16" style="201" customWidth="1"/>
    <col min="1795" max="1795" width="0" style="201" hidden="1" customWidth="1"/>
    <col min="1796" max="1796" width="76.28515625" style="201" customWidth="1"/>
    <col min="1797" max="1797" width="11.140625" style="201" customWidth="1"/>
    <col min="1798" max="1798" width="12.7109375" style="201" customWidth="1"/>
    <col min="1799" max="1799" width="13.42578125" style="201" bestFit="1" customWidth="1"/>
    <col min="1800" max="1800" width="18.140625" style="201" customWidth="1"/>
    <col min="1801" max="2048" width="9.140625" style="201"/>
    <col min="2049" max="2049" width="6.85546875" style="201" customWidth="1"/>
    <col min="2050" max="2050" width="16" style="201" customWidth="1"/>
    <col min="2051" max="2051" width="0" style="201" hidden="1" customWidth="1"/>
    <col min="2052" max="2052" width="76.28515625" style="201" customWidth="1"/>
    <col min="2053" max="2053" width="11.140625" style="201" customWidth="1"/>
    <col min="2054" max="2054" width="12.7109375" style="201" customWidth="1"/>
    <col min="2055" max="2055" width="13.42578125" style="201" bestFit="1" customWidth="1"/>
    <col min="2056" max="2056" width="18.140625" style="201" customWidth="1"/>
    <col min="2057" max="2304" width="9.140625" style="201"/>
    <col min="2305" max="2305" width="6.85546875" style="201" customWidth="1"/>
    <col min="2306" max="2306" width="16" style="201" customWidth="1"/>
    <col min="2307" max="2307" width="0" style="201" hidden="1" customWidth="1"/>
    <col min="2308" max="2308" width="76.28515625" style="201" customWidth="1"/>
    <col min="2309" max="2309" width="11.140625" style="201" customWidth="1"/>
    <col min="2310" max="2310" width="12.7109375" style="201" customWidth="1"/>
    <col min="2311" max="2311" width="13.42578125" style="201" bestFit="1" customWidth="1"/>
    <col min="2312" max="2312" width="18.140625" style="201" customWidth="1"/>
    <col min="2313" max="2560" width="9.140625" style="201"/>
    <col min="2561" max="2561" width="6.85546875" style="201" customWidth="1"/>
    <col min="2562" max="2562" width="16" style="201" customWidth="1"/>
    <col min="2563" max="2563" width="0" style="201" hidden="1" customWidth="1"/>
    <col min="2564" max="2564" width="76.28515625" style="201" customWidth="1"/>
    <col min="2565" max="2565" width="11.140625" style="201" customWidth="1"/>
    <col min="2566" max="2566" width="12.7109375" style="201" customWidth="1"/>
    <col min="2567" max="2567" width="13.42578125" style="201" bestFit="1" customWidth="1"/>
    <col min="2568" max="2568" width="18.140625" style="201" customWidth="1"/>
    <col min="2569" max="2816" width="9.140625" style="201"/>
    <col min="2817" max="2817" width="6.85546875" style="201" customWidth="1"/>
    <col min="2818" max="2818" width="16" style="201" customWidth="1"/>
    <col min="2819" max="2819" width="0" style="201" hidden="1" customWidth="1"/>
    <col min="2820" max="2820" width="76.28515625" style="201" customWidth="1"/>
    <col min="2821" max="2821" width="11.140625" style="201" customWidth="1"/>
    <col min="2822" max="2822" width="12.7109375" style="201" customWidth="1"/>
    <col min="2823" max="2823" width="13.42578125" style="201" bestFit="1" customWidth="1"/>
    <col min="2824" max="2824" width="18.140625" style="201" customWidth="1"/>
    <col min="2825" max="3072" width="9.140625" style="201"/>
    <col min="3073" max="3073" width="6.85546875" style="201" customWidth="1"/>
    <col min="3074" max="3074" width="16" style="201" customWidth="1"/>
    <col min="3075" max="3075" width="0" style="201" hidden="1" customWidth="1"/>
    <col min="3076" max="3076" width="76.28515625" style="201" customWidth="1"/>
    <col min="3077" max="3077" width="11.140625" style="201" customWidth="1"/>
    <col min="3078" max="3078" width="12.7109375" style="201" customWidth="1"/>
    <col min="3079" max="3079" width="13.42578125" style="201" bestFit="1" customWidth="1"/>
    <col min="3080" max="3080" width="18.140625" style="201" customWidth="1"/>
    <col min="3081" max="3328" width="9.140625" style="201"/>
    <col min="3329" max="3329" width="6.85546875" style="201" customWidth="1"/>
    <col min="3330" max="3330" width="16" style="201" customWidth="1"/>
    <col min="3331" max="3331" width="0" style="201" hidden="1" customWidth="1"/>
    <col min="3332" max="3332" width="76.28515625" style="201" customWidth="1"/>
    <col min="3333" max="3333" width="11.140625" style="201" customWidth="1"/>
    <col min="3334" max="3334" width="12.7109375" style="201" customWidth="1"/>
    <col min="3335" max="3335" width="13.42578125" style="201" bestFit="1" customWidth="1"/>
    <col min="3336" max="3336" width="18.140625" style="201" customWidth="1"/>
    <col min="3337" max="3584" width="9.140625" style="201"/>
    <col min="3585" max="3585" width="6.85546875" style="201" customWidth="1"/>
    <col min="3586" max="3586" width="16" style="201" customWidth="1"/>
    <col min="3587" max="3587" width="0" style="201" hidden="1" customWidth="1"/>
    <col min="3588" max="3588" width="76.28515625" style="201" customWidth="1"/>
    <col min="3589" max="3589" width="11.140625" style="201" customWidth="1"/>
    <col min="3590" max="3590" width="12.7109375" style="201" customWidth="1"/>
    <col min="3591" max="3591" width="13.42578125" style="201" bestFit="1" customWidth="1"/>
    <col min="3592" max="3592" width="18.140625" style="201" customWidth="1"/>
    <col min="3593" max="3840" width="9.140625" style="201"/>
    <col min="3841" max="3841" width="6.85546875" style="201" customWidth="1"/>
    <col min="3842" max="3842" width="16" style="201" customWidth="1"/>
    <col min="3843" max="3843" width="0" style="201" hidden="1" customWidth="1"/>
    <col min="3844" max="3844" width="76.28515625" style="201" customWidth="1"/>
    <col min="3845" max="3845" width="11.140625" style="201" customWidth="1"/>
    <col min="3846" max="3846" width="12.7109375" style="201" customWidth="1"/>
    <col min="3847" max="3847" width="13.42578125" style="201" bestFit="1" customWidth="1"/>
    <col min="3848" max="3848" width="18.140625" style="201" customWidth="1"/>
    <col min="3849" max="4096" width="9.140625" style="201"/>
    <col min="4097" max="4097" width="6.85546875" style="201" customWidth="1"/>
    <col min="4098" max="4098" width="16" style="201" customWidth="1"/>
    <col min="4099" max="4099" width="0" style="201" hidden="1" customWidth="1"/>
    <col min="4100" max="4100" width="76.28515625" style="201" customWidth="1"/>
    <col min="4101" max="4101" width="11.140625" style="201" customWidth="1"/>
    <col min="4102" max="4102" width="12.7109375" style="201" customWidth="1"/>
    <col min="4103" max="4103" width="13.42578125" style="201" bestFit="1" customWidth="1"/>
    <col min="4104" max="4104" width="18.140625" style="201" customWidth="1"/>
    <col min="4105" max="4352" width="9.140625" style="201"/>
    <col min="4353" max="4353" width="6.85546875" style="201" customWidth="1"/>
    <col min="4354" max="4354" width="16" style="201" customWidth="1"/>
    <col min="4355" max="4355" width="0" style="201" hidden="1" customWidth="1"/>
    <col min="4356" max="4356" width="76.28515625" style="201" customWidth="1"/>
    <col min="4357" max="4357" width="11.140625" style="201" customWidth="1"/>
    <col min="4358" max="4358" width="12.7109375" style="201" customWidth="1"/>
    <col min="4359" max="4359" width="13.42578125" style="201" bestFit="1" customWidth="1"/>
    <col min="4360" max="4360" width="18.140625" style="201" customWidth="1"/>
    <col min="4361" max="4608" width="9.140625" style="201"/>
    <col min="4609" max="4609" width="6.85546875" style="201" customWidth="1"/>
    <col min="4610" max="4610" width="16" style="201" customWidth="1"/>
    <col min="4611" max="4611" width="0" style="201" hidden="1" customWidth="1"/>
    <col min="4612" max="4612" width="76.28515625" style="201" customWidth="1"/>
    <col min="4613" max="4613" width="11.140625" style="201" customWidth="1"/>
    <col min="4614" max="4614" width="12.7109375" style="201" customWidth="1"/>
    <col min="4615" max="4615" width="13.42578125" style="201" bestFit="1" customWidth="1"/>
    <col min="4616" max="4616" width="18.140625" style="201" customWidth="1"/>
    <col min="4617" max="4864" width="9.140625" style="201"/>
    <col min="4865" max="4865" width="6.85546875" style="201" customWidth="1"/>
    <col min="4866" max="4866" width="16" style="201" customWidth="1"/>
    <col min="4867" max="4867" width="0" style="201" hidden="1" customWidth="1"/>
    <col min="4868" max="4868" width="76.28515625" style="201" customWidth="1"/>
    <col min="4869" max="4869" width="11.140625" style="201" customWidth="1"/>
    <col min="4870" max="4870" width="12.7109375" style="201" customWidth="1"/>
    <col min="4871" max="4871" width="13.42578125" style="201" bestFit="1" customWidth="1"/>
    <col min="4872" max="4872" width="18.140625" style="201" customWidth="1"/>
    <col min="4873" max="5120" width="9.140625" style="201"/>
    <col min="5121" max="5121" width="6.85546875" style="201" customWidth="1"/>
    <col min="5122" max="5122" width="16" style="201" customWidth="1"/>
    <col min="5123" max="5123" width="0" style="201" hidden="1" customWidth="1"/>
    <col min="5124" max="5124" width="76.28515625" style="201" customWidth="1"/>
    <col min="5125" max="5125" width="11.140625" style="201" customWidth="1"/>
    <col min="5126" max="5126" width="12.7109375" style="201" customWidth="1"/>
    <col min="5127" max="5127" width="13.42578125" style="201" bestFit="1" customWidth="1"/>
    <col min="5128" max="5128" width="18.140625" style="201" customWidth="1"/>
    <col min="5129" max="5376" width="9.140625" style="201"/>
    <col min="5377" max="5377" width="6.85546875" style="201" customWidth="1"/>
    <col min="5378" max="5378" width="16" style="201" customWidth="1"/>
    <col min="5379" max="5379" width="0" style="201" hidden="1" customWidth="1"/>
    <col min="5380" max="5380" width="76.28515625" style="201" customWidth="1"/>
    <col min="5381" max="5381" width="11.140625" style="201" customWidth="1"/>
    <col min="5382" max="5382" width="12.7109375" style="201" customWidth="1"/>
    <col min="5383" max="5383" width="13.42578125" style="201" bestFit="1" customWidth="1"/>
    <col min="5384" max="5384" width="18.140625" style="201" customWidth="1"/>
    <col min="5385" max="5632" width="9.140625" style="201"/>
    <col min="5633" max="5633" width="6.85546875" style="201" customWidth="1"/>
    <col min="5634" max="5634" width="16" style="201" customWidth="1"/>
    <col min="5635" max="5635" width="0" style="201" hidden="1" customWidth="1"/>
    <col min="5636" max="5636" width="76.28515625" style="201" customWidth="1"/>
    <col min="5637" max="5637" width="11.140625" style="201" customWidth="1"/>
    <col min="5638" max="5638" width="12.7109375" style="201" customWidth="1"/>
    <col min="5639" max="5639" width="13.42578125" style="201" bestFit="1" customWidth="1"/>
    <col min="5640" max="5640" width="18.140625" style="201" customWidth="1"/>
    <col min="5641" max="5888" width="9.140625" style="201"/>
    <col min="5889" max="5889" width="6.85546875" style="201" customWidth="1"/>
    <col min="5890" max="5890" width="16" style="201" customWidth="1"/>
    <col min="5891" max="5891" width="0" style="201" hidden="1" customWidth="1"/>
    <col min="5892" max="5892" width="76.28515625" style="201" customWidth="1"/>
    <col min="5893" max="5893" width="11.140625" style="201" customWidth="1"/>
    <col min="5894" max="5894" width="12.7109375" style="201" customWidth="1"/>
    <col min="5895" max="5895" width="13.42578125" style="201" bestFit="1" customWidth="1"/>
    <col min="5896" max="5896" width="18.140625" style="201" customWidth="1"/>
    <col min="5897" max="6144" width="9.140625" style="201"/>
    <col min="6145" max="6145" width="6.85546875" style="201" customWidth="1"/>
    <col min="6146" max="6146" width="16" style="201" customWidth="1"/>
    <col min="6147" max="6147" width="0" style="201" hidden="1" customWidth="1"/>
    <col min="6148" max="6148" width="76.28515625" style="201" customWidth="1"/>
    <col min="6149" max="6149" width="11.140625" style="201" customWidth="1"/>
    <col min="6150" max="6150" width="12.7109375" style="201" customWidth="1"/>
    <col min="6151" max="6151" width="13.42578125" style="201" bestFit="1" customWidth="1"/>
    <col min="6152" max="6152" width="18.140625" style="201" customWidth="1"/>
    <col min="6153" max="6400" width="9.140625" style="201"/>
    <col min="6401" max="6401" width="6.85546875" style="201" customWidth="1"/>
    <col min="6402" max="6402" width="16" style="201" customWidth="1"/>
    <col min="6403" max="6403" width="0" style="201" hidden="1" customWidth="1"/>
    <col min="6404" max="6404" width="76.28515625" style="201" customWidth="1"/>
    <col min="6405" max="6405" width="11.140625" style="201" customWidth="1"/>
    <col min="6406" max="6406" width="12.7109375" style="201" customWidth="1"/>
    <col min="6407" max="6407" width="13.42578125" style="201" bestFit="1" customWidth="1"/>
    <col min="6408" max="6408" width="18.140625" style="201" customWidth="1"/>
    <col min="6409" max="6656" width="9.140625" style="201"/>
    <col min="6657" max="6657" width="6.85546875" style="201" customWidth="1"/>
    <col min="6658" max="6658" width="16" style="201" customWidth="1"/>
    <col min="6659" max="6659" width="0" style="201" hidden="1" customWidth="1"/>
    <col min="6660" max="6660" width="76.28515625" style="201" customWidth="1"/>
    <col min="6661" max="6661" width="11.140625" style="201" customWidth="1"/>
    <col min="6662" max="6662" width="12.7109375" style="201" customWidth="1"/>
    <col min="6663" max="6663" width="13.42578125" style="201" bestFit="1" customWidth="1"/>
    <col min="6664" max="6664" width="18.140625" style="201" customWidth="1"/>
    <col min="6665" max="6912" width="9.140625" style="201"/>
    <col min="6913" max="6913" width="6.85546875" style="201" customWidth="1"/>
    <col min="6914" max="6914" width="16" style="201" customWidth="1"/>
    <col min="6915" max="6915" width="0" style="201" hidden="1" customWidth="1"/>
    <col min="6916" max="6916" width="76.28515625" style="201" customWidth="1"/>
    <col min="6917" max="6917" width="11.140625" style="201" customWidth="1"/>
    <col min="6918" max="6918" width="12.7109375" style="201" customWidth="1"/>
    <col min="6919" max="6919" width="13.42578125" style="201" bestFit="1" customWidth="1"/>
    <col min="6920" max="6920" width="18.140625" style="201" customWidth="1"/>
    <col min="6921" max="7168" width="9.140625" style="201"/>
    <col min="7169" max="7169" width="6.85546875" style="201" customWidth="1"/>
    <col min="7170" max="7170" width="16" style="201" customWidth="1"/>
    <col min="7171" max="7171" width="0" style="201" hidden="1" customWidth="1"/>
    <col min="7172" max="7172" width="76.28515625" style="201" customWidth="1"/>
    <col min="7173" max="7173" width="11.140625" style="201" customWidth="1"/>
    <col min="7174" max="7174" width="12.7109375" style="201" customWidth="1"/>
    <col min="7175" max="7175" width="13.42578125" style="201" bestFit="1" customWidth="1"/>
    <col min="7176" max="7176" width="18.140625" style="201" customWidth="1"/>
    <col min="7177" max="7424" width="9.140625" style="201"/>
    <col min="7425" max="7425" width="6.85546875" style="201" customWidth="1"/>
    <col min="7426" max="7426" width="16" style="201" customWidth="1"/>
    <col min="7427" max="7427" width="0" style="201" hidden="1" customWidth="1"/>
    <col min="7428" max="7428" width="76.28515625" style="201" customWidth="1"/>
    <col min="7429" max="7429" width="11.140625" style="201" customWidth="1"/>
    <col min="7430" max="7430" width="12.7109375" style="201" customWidth="1"/>
    <col min="7431" max="7431" width="13.42578125" style="201" bestFit="1" customWidth="1"/>
    <col min="7432" max="7432" width="18.140625" style="201" customWidth="1"/>
    <col min="7433" max="7680" width="9.140625" style="201"/>
    <col min="7681" max="7681" width="6.85546875" style="201" customWidth="1"/>
    <col min="7682" max="7682" width="16" style="201" customWidth="1"/>
    <col min="7683" max="7683" width="0" style="201" hidden="1" customWidth="1"/>
    <col min="7684" max="7684" width="76.28515625" style="201" customWidth="1"/>
    <col min="7685" max="7685" width="11.140625" style="201" customWidth="1"/>
    <col min="7686" max="7686" width="12.7109375" style="201" customWidth="1"/>
    <col min="7687" max="7687" width="13.42578125" style="201" bestFit="1" customWidth="1"/>
    <col min="7688" max="7688" width="18.140625" style="201" customWidth="1"/>
    <col min="7689" max="7936" width="9.140625" style="201"/>
    <col min="7937" max="7937" width="6.85546875" style="201" customWidth="1"/>
    <col min="7938" max="7938" width="16" style="201" customWidth="1"/>
    <col min="7939" max="7939" width="0" style="201" hidden="1" customWidth="1"/>
    <col min="7940" max="7940" width="76.28515625" style="201" customWidth="1"/>
    <col min="7941" max="7941" width="11.140625" style="201" customWidth="1"/>
    <col min="7942" max="7942" width="12.7109375" style="201" customWidth="1"/>
    <col min="7943" max="7943" width="13.42578125" style="201" bestFit="1" customWidth="1"/>
    <col min="7944" max="7944" width="18.140625" style="201" customWidth="1"/>
    <col min="7945" max="8192" width="9.140625" style="201"/>
    <col min="8193" max="8193" width="6.85546875" style="201" customWidth="1"/>
    <col min="8194" max="8194" width="16" style="201" customWidth="1"/>
    <col min="8195" max="8195" width="0" style="201" hidden="1" customWidth="1"/>
    <col min="8196" max="8196" width="76.28515625" style="201" customWidth="1"/>
    <col min="8197" max="8197" width="11.140625" style="201" customWidth="1"/>
    <col min="8198" max="8198" width="12.7109375" style="201" customWidth="1"/>
    <col min="8199" max="8199" width="13.42578125" style="201" bestFit="1" customWidth="1"/>
    <col min="8200" max="8200" width="18.140625" style="201" customWidth="1"/>
    <col min="8201" max="8448" width="9.140625" style="201"/>
    <col min="8449" max="8449" width="6.85546875" style="201" customWidth="1"/>
    <col min="8450" max="8450" width="16" style="201" customWidth="1"/>
    <col min="8451" max="8451" width="0" style="201" hidden="1" customWidth="1"/>
    <col min="8452" max="8452" width="76.28515625" style="201" customWidth="1"/>
    <col min="8453" max="8453" width="11.140625" style="201" customWidth="1"/>
    <col min="8454" max="8454" width="12.7109375" style="201" customWidth="1"/>
    <col min="8455" max="8455" width="13.42578125" style="201" bestFit="1" customWidth="1"/>
    <col min="8456" max="8456" width="18.140625" style="201" customWidth="1"/>
    <col min="8457" max="8704" width="9.140625" style="201"/>
    <col min="8705" max="8705" width="6.85546875" style="201" customWidth="1"/>
    <col min="8706" max="8706" width="16" style="201" customWidth="1"/>
    <col min="8707" max="8707" width="0" style="201" hidden="1" customWidth="1"/>
    <col min="8708" max="8708" width="76.28515625" style="201" customWidth="1"/>
    <col min="8709" max="8709" width="11.140625" style="201" customWidth="1"/>
    <col min="8710" max="8710" width="12.7109375" style="201" customWidth="1"/>
    <col min="8711" max="8711" width="13.42578125" style="201" bestFit="1" customWidth="1"/>
    <col min="8712" max="8712" width="18.140625" style="201" customWidth="1"/>
    <col min="8713" max="8960" width="9.140625" style="201"/>
    <col min="8961" max="8961" width="6.85546875" style="201" customWidth="1"/>
    <col min="8962" max="8962" width="16" style="201" customWidth="1"/>
    <col min="8963" max="8963" width="0" style="201" hidden="1" customWidth="1"/>
    <col min="8964" max="8964" width="76.28515625" style="201" customWidth="1"/>
    <col min="8965" max="8965" width="11.140625" style="201" customWidth="1"/>
    <col min="8966" max="8966" width="12.7109375" style="201" customWidth="1"/>
    <col min="8967" max="8967" width="13.42578125" style="201" bestFit="1" customWidth="1"/>
    <col min="8968" max="8968" width="18.140625" style="201" customWidth="1"/>
    <col min="8969" max="9216" width="9.140625" style="201"/>
    <col min="9217" max="9217" width="6.85546875" style="201" customWidth="1"/>
    <col min="9218" max="9218" width="16" style="201" customWidth="1"/>
    <col min="9219" max="9219" width="0" style="201" hidden="1" customWidth="1"/>
    <col min="9220" max="9220" width="76.28515625" style="201" customWidth="1"/>
    <col min="9221" max="9221" width="11.140625" style="201" customWidth="1"/>
    <col min="9222" max="9222" width="12.7109375" style="201" customWidth="1"/>
    <col min="9223" max="9223" width="13.42578125" style="201" bestFit="1" customWidth="1"/>
    <col min="9224" max="9224" width="18.140625" style="201" customWidth="1"/>
    <col min="9225" max="9472" width="9.140625" style="201"/>
    <col min="9473" max="9473" width="6.85546875" style="201" customWidth="1"/>
    <col min="9474" max="9474" width="16" style="201" customWidth="1"/>
    <col min="9475" max="9475" width="0" style="201" hidden="1" customWidth="1"/>
    <col min="9476" max="9476" width="76.28515625" style="201" customWidth="1"/>
    <col min="9477" max="9477" width="11.140625" style="201" customWidth="1"/>
    <col min="9478" max="9478" width="12.7109375" style="201" customWidth="1"/>
    <col min="9479" max="9479" width="13.42578125" style="201" bestFit="1" customWidth="1"/>
    <col min="9480" max="9480" width="18.140625" style="201" customWidth="1"/>
    <col min="9481" max="9728" width="9.140625" style="201"/>
    <col min="9729" max="9729" width="6.85546875" style="201" customWidth="1"/>
    <col min="9730" max="9730" width="16" style="201" customWidth="1"/>
    <col min="9731" max="9731" width="0" style="201" hidden="1" customWidth="1"/>
    <col min="9732" max="9732" width="76.28515625" style="201" customWidth="1"/>
    <col min="9733" max="9733" width="11.140625" style="201" customWidth="1"/>
    <col min="9734" max="9734" width="12.7109375" style="201" customWidth="1"/>
    <col min="9735" max="9735" width="13.42578125" style="201" bestFit="1" customWidth="1"/>
    <col min="9736" max="9736" width="18.140625" style="201" customWidth="1"/>
    <col min="9737" max="9984" width="9.140625" style="201"/>
    <col min="9985" max="9985" width="6.85546875" style="201" customWidth="1"/>
    <col min="9986" max="9986" width="16" style="201" customWidth="1"/>
    <col min="9987" max="9987" width="0" style="201" hidden="1" customWidth="1"/>
    <col min="9988" max="9988" width="76.28515625" style="201" customWidth="1"/>
    <col min="9989" max="9989" width="11.140625" style="201" customWidth="1"/>
    <col min="9990" max="9990" width="12.7109375" style="201" customWidth="1"/>
    <col min="9991" max="9991" width="13.42578125" style="201" bestFit="1" customWidth="1"/>
    <col min="9992" max="9992" width="18.140625" style="201" customWidth="1"/>
    <col min="9993" max="10240" width="9.140625" style="201"/>
    <col min="10241" max="10241" width="6.85546875" style="201" customWidth="1"/>
    <col min="10242" max="10242" width="16" style="201" customWidth="1"/>
    <col min="10243" max="10243" width="0" style="201" hidden="1" customWidth="1"/>
    <col min="10244" max="10244" width="76.28515625" style="201" customWidth="1"/>
    <col min="10245" max="10245" width="11.140625" style="201" customWidth="1"/>
    <col min="10246" max="10246" width="12.7109375" style="201" customWidth="1"/>
    <col min="10247" max="10247" width="13.42578125" style="201" bestFit="1" customWidth="1"/>
    <col min="10248" max="10248" width="18.140625" style="201" customWidth="1"/>
    <col min="10249" max="10496" width="9.140625" style="201"/>
    <col min="10497" max="10497" width="6.85546875" style="201" customWidth="1"/>
    <col min="10498" max="10498" width="16" style="201" customWidth="1"/>
    <col min="10499" max="10499" width="0" style="201" hidden="1" customWidth="1"/>
    <col min="10500" max="10500" width="76.28515625" style="201" customWidth="1"/>
    <col min="10501" max="10501" width="11.140625" style="201" customWidth="1"/>
    <col min="10502" max="10502" width="12.7109375" style="201" customWidth="1"/>
    <col min="10503" max="10503" width="13.42578125" style="201" bestFit="1" customWidth="1"/>
    <col min="10504" max="10504" width="18.140625" style="201" customWidth="1"/>
    <col min="10505" max="10752" width="9.140625" style="201"/>
    <col min="10753" max="10753" width="6.85546875" style="201" customWidth="1"/>
    <col min="10754" max="10754" width="16" style="201" customWidth="1"/>
    <col min="10755" max="10755" width="0" style="201" hidden="1" customWidth="1"/>
    <col min="10756" max="10756" width="76.28515625" style="201" customWidth="1"/>
    <col min="10757" max="10757" width="11.140625" style="201" customWidth="1"/>
    <col min="10758" max="10758" width="12.7109375" style="201" customWidth="1"/>
    <col min="10759" max="10759" width="13.42578125" style="201" bestFit="1" customWidth="1"/>
    <col min="10760" max="10760" width="18.140625" style="201" customWidth="1"/>
    <col min="10761" max="11008" width="9.140625" style="201"/>
    <col min="11009" max="11009" width="6.85546875" style="201" customWidth="1"/>
    <col min="11010" max="11010" width="16" style="201" customWidth="1"/>
    <col min="11011" max="11011" width="0" style="201" hidden="1" customWidth="1"/>
    <col min="11012" max="11012" width="76.28515625" style="201" customWidth="1"/>
    <col min="11013" max="11013" width="11.140625" style="201" customWidth="1"/>
    <col min="11014" max="11014" width="12.7109375" style="201" customWidth="1"/>
    <col min="11015" max="11015" width="13.42578125" style="201" bestFit="1" customWidth="1"/>
    <col min="11016" max="11016" width="18.140625" style="201" customWidth="1"/>
    <col min="11017" max="11264" width="9.140625" style="201"/>
    <col min="11265" max="11265" width="6.85546875" style="201" customWidth="1"/>
    <col min="11266" max="11266" width="16" style="201" customWidth="1"/>
    <col min="11267" max="11267" width="0" style="201" hidden="1" customWidth="1"/>
    <col min="11268" max="11268" width="76.28515625" style="201" customWidth="1"/>
    <col min="11269" max="11269" width="11.140625" style="201" customWidth="1"/>
    <col min="11270" max="11270" width="12.7109375" style="201" customWidth="1"/>
    <col min="11271" max="11271" width="13.42578125" style="201" bestFit="1" customWidth="1"/>
    <col min="11272" max="11272" width="18.140625" style="201" customWidth="1"/>
    <col min="11273" max="11520" width="9.140625" style="201"/>
    <col min="11521" max="11521" width="6.85546875" style="201" customWidth="1"/>
    <col min="11522" max="11522" width="16" style="201" customWidth="1"/>
    <col min="11523" max="11523" width="0" style="201" hidden="1" customWidth="1"/>
    <col min="11524" max="11524" width="76.28515625" style="201" customWidth="1"/>
    <col min="11525" max="11525" width="11.140625" style="201" customWidth="1"/>
    <col min="11526" max="11526" width="12.7109375" style="201" customWidth="1"/>
    <col min="11527" max="11527" width="13.42578125" style="201" bestFit="1" customWidth="1"/>
    <col min="11528" max="11528" width="18.140625" style="201" customWidth="1"/>
    <col min="11529" max="11776" width="9.140625" style="201"/>
    <col min="11777" max="11777" width="6.85546875" style="201" customWidth="1"/>
    <col min="11778" max="11778" width="16" style="201" customWidth="1"/>
    <col min="11779" max="11779" width="0" style="201" hidden="1" customWidth="1"/>
    <col min="11780" max="11780" width="76.28515625" style="201" customWidth="1"/>
    <col min="11781" max="11781" width="11.140625" style="201" customWidth="1"/>
    <col min="11782" max="11782" width="12.7109375" style="201" customWidth="1"/>
    <col min="11783" max="11783" width="13.42578125" style="201" bestFit="1" customWidth="1"/>
    <col min="11784" max="11784" width="18.140625" style="201" customWidth="1"/>
    <col min="11785" max="12032" width="9.140625" style="201"/>
    <col min="12033" max="12033" width="6.85546875" style="201" customWidth="1"/>
    <col min="12034" max="12034" width="16" style="201" customWidth="1"/>
    <col min="12035" max="12035" width="0" style="201" hidden="1" customWidth="1"/>
    <col min="12036" max="12036" width="76.28515625" style="201" customWidth="1"/>
    <col min="12037" max="12037" width="11.140625" style="201" customWidth="1"/>
    <col min="12038" max="12038" width="12.7109375" style="201" customWidth="1"/>
    <col min="12039" max="12039" width="13.42578125" style="201" bestFit="1" customWidth="1"/>
    <col min="12040" max="12040" width="18.140625" style="201" customWidth="1"/>
    <col min="12041" max="12288" width="9.140625" style="201"/>
    <col min="12289" max="12289" width="6.85546875" style="201" customWidth="1"/>
    <col min="12290" max="12290" width="16" style="201" customWidth="1"/>
    <col min="12291" max="12291" width="0" style="201" hidden="1" customWidth="1"/>
    <col min="12292" max="12292" width="76.28515625" style="201" customWidth="1"/>
    <col min="12293" max="12293" width="11.140625" style="201" customWidth="1"/>
    <col min="12294" max="12294" width="12.7109375" style="201" customWidth="1"/>
    <col min="12295" max="12295" width="13.42578125" style="201" bestFit="1" customWidth="1"/>
    <col min="12296" max="12296" width="18.140625" style="201" customWidth="1"/>
    <col min="12297" max="12544" width="9.140625" style="201"/>
    <col min="12545" max="12545" width="6.85546875" style="201" customWidth="1"/>
    <col min="12546" max="12546" width="16" style="201" customWidth="1"/>
    <col min="12547" max="12547" width="0" style="201" hidden="1" customWidth="1"/>
    <col min="12548" max="12548" width="76.28515625" style="201" customWidth="1"/>
    <col min="12549" max="12549" width="11.140625" style="201" customWidth="1"/>
    <col min="12550" max="12550" width="12.7109375" style="201" customWidth="1"/>
    <col min="12551" max="12551" width="13.42578125" style="201" bestFit="1" customWidth="1"/>
    <col min="12552" max="12552" width="18.140625" style="201" customWidth="1"/>
    <col min="12553" max="12800" width="9.140625" style="201"/>
    <col min="12801" max="12801" width="6.85546875" style="201" customWidth="1"/>
    <col min="12802" max="12802" width="16" style="201" customWidth="1"/>
    <col min="12803" max="12803" width="0" style="201" hidden="1" customWidth="1"/>
    <col min="12804" max="12804" width="76.28515625" style="201" customWidth="1"/>
    <col min="12805" max="12805" width="11.140625" style="201" customWidth="1"/>
    <col min="12806" max="12806" width="12.7109375" style="201" customWidth="1"/>
    <col min="12807" max="12807" width="13.42578125" style="201" bestFit="1" customWidth="1"/>
    <col min="12808" max="12808" width="18.140625" style="201" customWidth="1"/>
    <col min="12809" max="13056" width="9.140625" style="201"/>
    <col min="13057" max="13057" width="6.85546875" style="201" customWidth="1"/>
    <col min="13058" max="13058" width="16" style="201" customWidth="1"/>
    <col min="13059" max="13059" width="0" style="201" hidden="1" customWidth="1"/>
    <col min="13060" max="13060" width="76.28515625" style="201" customWidth="1"/>
    <col min="13061" max="13061" width="11.140625" style="201" customWidth="1"/>
    <col min="13062" max="13062" width="12.7109375" style="201" customWidth="1"/>
    <col min="13063" max="13063" width="13.42578125" style="201" bestFit="1" customWidth="1"/>
    <col min="13064" max="13064" width="18.140625" style="201" customWidth="1"/>
    <col min="13065" max="13312" width="9.140625" style="201"/>
    <col min="13313" max="13313" width="6.85546875" style="201" customWidth="1"/>
    <col min="13314" max="13314" width="16" style="201" customWidth="1"/>
    <col min="13315" max="13315" width="0" style="201" hidden="1" customWidth="1"/>
    <col min="13316" max="13316" width="76.28515625" style="201" customWidth="1"/>
    <col min="13317" max="13317" width="11.140625" style="201" customWidth="1"/>
    <col min="13318" max="13318" width="12.7109375" style="201" customWidth="1"/>
    <col min="13319" max="13319" width="13.42578125" style="201" bestFit="1" customWidth="1"/>
    <col min="13320" max="13320" width="18.140625" style="201" customWidth="1"/>
    <col min="13321" max="13568" width="9.140625" style="201"/>
    <col min="13569" max="13569" width="6.85546875" style="201" customWidth="1"/>
    <col min="13570" max="13570" width="16" style="201" customWidth="1"/>
    <col min="13571" max="13571" width="0" style="201" hidden="1" customWidth="1"/>
    <col min="13572" max="13572" width="76.28515625" style="201" customWidth="1"/>
    <col min="13573" max="13573" width="11.140625" style="201" customWidth="1"/>
    <col min="13574" max="13574" width="12.7109375" style="201" customWidth="1"/>
    <col min="13575" max="13575" width="13.42578125" style="201" bestFit="1" customWidth="1"/>
    <col min="13576" max="13576" width="18.140625" style="201" customWidth="1"/>
    <col min="13577" max="13824" width="9.140625" style="201"/>
    <col min="13825" max="13825" width="6.85546875" style="201" customWidth="1"/>
    <col min="13826" max="13826" width="16" style="201" customWidth="1"/>
    <col min="13827" max="13827" width="0" style="201" hidden="1" customWidth="1"/>
    <col min="13828" max="13828" width="76.28515625" style="201" customWidth="1"/>
    <col min="13829" max="13829" width="11.140625" style="201" customWidth="1"/>
    <col min="13830" max="13830" width="12.7109375" style="201" customWidth="1"/>
    <col min="13831" max="13831" width="13.42578125" style="201" bestFit="1" customWidth="1"/>
    <col min="13832" max="13832" width="18.140625" style="201" customWidth="1"/>
    <col min="13833" max="14080" width="9.140625" style="201"/>
    <col min="14081" max="14081" width="6.85546875" style="201" customWidth="1"/>
    <col min="14082" max="14082" width="16" style="201" customWidth="1"/>
    <col min="14083" max="14083" width="0" style="201" hidden="1" customWidth="1"/>
    <col min="14084" max="14084" width="76.28515625" style="201" customWidth="1"/>
    <col min="14085" max="14085" width="11.140625" style="201" customWidth="1"/>
    <col min="14086" max="14086" width="12.7109375" style="201" customWidth="1"/>
    <col min="14087" max="14087" width="13.42578125" style="201" bestFit="1" customWidth="1"/>
    <col min="14088" max="14088" width="18.140625" style="201" customWidth="1"/>
    <col min="14089" max="14336" width="9.140625" style="201"/>
    <col min="14337" max="14337" width="6.85546875" style="201" customWidth="1"/>
    <col min="14338" max="14338" width="16" style="201" customWidth="1"/>
    <col min="14339" max="14339" width="0" style="201" hidden="1" customWidth="1"/>
    <col min="14340" max="14340" width="76.28515625" style="201" customWidth="1"/>
    <col min="14341" max="14341" width="11.140625" style="201" customWidth="1"/>
    <col min="14342" max="14342" width="12.7109375" style="201" customWidth="1"/>
    <col min="14343" max="14343" width="13.42578125" style="201" bestFit="1" customWidth="1"/>
    <col min="14344" max="14344" width="18.140625" style="201" customWidth="1"/>
    <col min="14345" max="14592" width="9.140625" style="201"/>
    <col min="14593" max="14593" width="6.85546875" style="201" customWidth="1"/>
    <col min="14594" max="14594" width="16" style="201" customWidth="1"/>
    <col min="14595" max="14595" width="0" style="201" hidden="1" customWidth="1"/>
    <col min="14596" max="14596" width="76.28515625" style="201" customWidth="1"/>
    <col min="14597" max="14597" width="11.140625" style="201" customWidth="1"/>
    <col min="14598" max="14598" width="12.7109375" style="201" customWidth="1"/>
    <col min="14599" max="14599" width="13.42578125" style="201" bestFit="1" customWidth="1"/>
    <col min="14600" max="14600" width="18.140625" style="201" customWidth="1"/>
    <col min="14601" max="14848" width="9.140625" style="201"/>
    <col min="14849" max="14849" width="6.85546875" style="201" customWidth="1"/>
    <col min="14850" max="14850" width="16" style="201" customWidth="1"/>
    <col min="14851" max="14851" width="0" style="201" hidden="1" customWidth="1"/>
    <col min="14852" max="14852" width="76.28515625" style="201" customWidth="1"/>
    <col min="14853" max="14853" width="11.140625" style="201" customWidth="1"/>
    <col min="14854" max="14854" width="12.7109375" style="201" customWidth="1"/>
    <col min="14855" max="14855" width="13.42578125" style="201" bestFit="1" customWidth="1"/>
    <col min="14856" max="14856" width="18.140625" style="201" customWidth="1"/>
    <col min="14857" max="15104" width="9.140625" style="201"/>
    <col min="15105" max="15105" width="6.85546875" style="201" customWidth="1"/>
    <col min="15106" max="15106" width="16" style="201" customWidth="1"/>
    <col min="15107" max="15107" width="0" style="201" hidden="1" customWidth="1"/>
    <col min="15108" max="15108" width="76.28515625" style="201" customWidth="1"/>
    <col min="15109" max="15109" width="11.140625" style="201" customWidth="1"/>
    <col min="15110" max="15110" width="12.7109375" style="201" customWidth="1"/>
    <col min="15111" max="15111" width="13.42578125" style="201" bestFit="1" customWidth="1"/>
    <col min="15112" max="15112" width="18.140625" style="201" customWidth="1"/>
    <col min="15113" max="15360" width="9.140625" style="201"/>
    <col min="15361" max="15361" width="6.85546875" style="201" customWidth="1"/>
    <col min="15362" max="15362" width="16" style="201" customWidth="1"/>
    <col min="15363" max="15363" width="0" style="201" hidden="1" customWidth="1"/>
    <col min="15364" max="15364" width="76.28515625" style="201" customWidth="1"/>
    <col min="15365" max="15365" width="11.140625" style="201" customWidth="1"/>
    <col min="15366" max="15366" width="12.7109375" style="201" customWidth="1"/>
    <col min="15367" max="15367" width="13.42578125" style="201" bestFit="1" customWidth="1"/>
    <col min="15368" max="15368" width="18.140625" style="201" customWidth="1"/>
    <col min="15369" max="15616" width="9.140625" style="201"/>
    <col min="15617" max="15617" width="6.85546875" style="201" customWidth="1"/>
    <col min="15618" max="15618" width="16" style="201" customWidth="1"/>
    <col min="15619" max="15619" width="0" style="201" hidden="1" customWidth="1"/>
    <col min="15620" max="15620" width="76.28515625" style="201" customWidth="1"/>
    <col min="15621" max="15621" width="11.140625" style="201" customWidth="1"/>
    <col min="15622" max="15622" width="12.7109375" style="201" customWidth="1"/>
    <col min="15623" max="15623" width="13.42578125" style="201" bestFit="1" customWidth="1"/>
    <col min="15624" max="15624" width="18.140625" style="201" customWidth="1"/>
    <col min="15625" max="15872" width="9.140625" style="201"/>
    <col min="15873" max="15873" width="6.85546875" style="201" customWidth="1"/>
    <col min="15874" max="15874" width="16" style="201" customWidth="1"/>
    <col min="15875" max="15875" width="0" style="201" hidden="1" customWidth="1"/>
    <col min="15876" max="15876" width="76.28515625" style="201" customWidth="1"/>
    <col min="15877" max="15877" width="11.140625" style="201" customWidth="1"/>
    <col min="15878" max="15878" width="12.7109375" style="201" customWidth="1"/>
    <col min="15879" max="15879" width="13.42578125" style="201" bestFit="1" customWidth="1"/>
    <col min="15880" max="15880" width="18.140625" style="201" customWidth="1"/>
    <col min="15881" max="16128" width="9.140625" style="201"/>
    <col min="16129" max="16129" width="6.85546875" style="201" customWidth="1"/>
    <col min="16130" max="16130" width="16" style="201" customWidth="1"/>
    <col min="16131" max="16131" width="0" style="201" hidden="1" customWidth="1"/>
    <col min="16132" max="16132" width="76.28515625" style="201" customWidth="1"/>
    <col min="16133" max="16133" width="11.140625" style="201" customWidth="1"/>
    <col min="16134" max="16134" width="12.7109375" style="201" customWidth="1"/>
    <col min="16135" max="16135" width="13.42578125" style="201" bestFit="1" customWidth="1"/>
    <col min="16136" max="16136" width="18.140625" style="201" customWidth="1"/>
    <col min="16137" max="16384" width="9.140625" style="201"/>
  </cols>
  <sheetData>
    <row r="1" spans="1:9" s="2" customFormat="1" ht="9.75" customHeight="1" x14ac:dyDescent="0.2">
      <c r="A1" s="2" t="s">
        <v>0</v>
      </c>
      <c r="G1" s="151" t="s">
        <v>931</v>
      </c>
      <c r="H1" s="151"/>
    </row>
    <row r="2" spans="1:9" s="2" customFormat="1" ht="9.75" customHeight="1" x14ac:dyDescent="0.2">
      <c r="A2" s="2" t="s">
        <v>1</v>
      </c>
      <c r="G2" s="151" t="s">
        <v>930</v>
      </c>
      <c r="H2" s="151"/>
    </row>
    <row r="3" spans="1:9" s="154" customFormat="1" ht="18.75" customHeight="1" x14ac:dyDescent="0.25">
      <c r="A3" s="165" t="s">
        <v>1094</v>
      </c>
      <c r="B3" s="153"/>
      <c r="C3" s="153"/>
      <c r="D3" s="153"/>
      <c r="E3" s="153"/>
      <c r="F3" s="153"/>
      <c r="G3" s="153"/>
      <c r="H3" s="153"/>
      <c r="I3" s="153"/>
    </row>
    <row r="4" spans="1:9" ht="12" customHeight="1" thickBot="1" x14ac:dyDescent="0.25">
      <c r="A4" s="240"/>
      <c r="B4" s="202"/>
      <c r="C4" s="202"/>
      <c r="D4" s="202"/>
      <c r="E4" s="203"/>
      <c r="F4" s="241"/>
      <c r="G4" s="242"/>
      <c r="H4" s="242"/>
    </row>
    <row r="5" spans="1:9" ht="4.5" customHeight="1" thickBot="1" x14ac:dyDescent="0.25">
      <c r="A5" s="236"/>
      <c r="B5" s="199"/>
      <c r="C5" s="199"/>
      <c r="D5" s="199"/>
      <c r="E5" s="200"/>
      <c r="F5" s="237"/>
      <c r="G5" s="238"/>
      <c r="H5" s="239"/>
    </row>
    <row r="6" spans="1:9" s="204" customFormat="1" ht="13.5" customHeight="1" x14ac:dyDescent="0.2">
      <c r="A6" s="210" t="s">
        <v>1007</v>
      </c>
      <c r="B6" s="211" t="s">
        <v>1008</v>
      </c>
      <c r="C6" s="211"/>
      <c r="D6" s="211" t="s">
        <v>1009</v>
      </c>
      <c r="E6" s="211" t="s">
        <v>1010</v>
      </c>
      <c r="F6" s="212" t="s">
        <v>13</v>
      </c>
      <c r="G6" s="213" t="s">
        <v>1011</v>
      </c>
      <c r="H6" s="214" t="s">
        <v>1012</v>
      </c>
    </row>
    <row r="7" spans="1:9" s="205" customFormat="1" ht="13.5" thickBot="1" x14ac:dyDescent="0.25">
      <c r="A7" s="215"/>
      <c r="B7" s="216"/>
      <c r="C7" s="216"/>
      <c r="D7" s="216"/>
      <c r="E7" s="216"/>
      <c r="F7" s="217"/>
      <c r="G7" s="218"/>
      <c r="H7" s="219"/>
    </row>
    <row r="8" spans="1:9" s="205" customFormat="1" x14ac:dyDescent="0.2">
      <c r="A8" s="220" t="s">
        <v>1013</v>
      </c>
      <c r="B8" s="221"/>
      <c r="C8" s="257"/>
      <c r="D8" s="258" t="s">
        <v>1093</v>
      </c>
      <c r="E8" s="259" t="s">
        <v>983</v>
      </c>
      <c r="F8" s="222">
        <v>1</v>
      </c>
      <c r="G8" s="282">
        <v>0</v>
      </c>
      <c r="H8" s="224">
        <f t="shared" ref="H8:H46" si="0">+F8*G8</f>
        <v>0</v>
      </c>
    </row>
    <row r="9" spans="1:9" s="205" customFormat="1" x14ac:dyDescent="0.2">
      <c r="A9" s="220" t="s">
        <v>1014</v>
      </c>
      <c r="B9" s="221"/>
      <c r="C9" s="257"/>
      <c r="D9" s="258" t="s">
        <v>1015</v>
      </c>
      <c r="E9" s="260" t="s">
        <v>983</v>
      </c>
      <c r="F9" s="226">
        <v>1</v>
      </c>
      <c r="G9" s="282">
        <v>0</v>
      </c>
      <c r="H9" s="224">
        <f t="shared" si="0"/>
        <v>0</v>
      </c>
    </row>
    <row r="10" spans="1:9" s="205" customFormat="1" x14ac:dyDescent="0.2">
      <c r="A10" s="220" t="s">
        <v>1016</v>
      </c>
      <c r="B10" s="221"/>
      <c r="C10" s="257"/>
      <c r="D10" s="258" t="s">
        <v>1017</v>
      </c>
      <c r="E10" s="260" t="s">
        <v>983</v>
      </c>
      <c r="F10" s="226">
        <v>1</v>
      </c>
      <c r="G10" s="282">
        <v>0</v>
      </c>
      <c r="H10" s="224">
        <f t="shared" si="0"/>
        <v>0</v>
      </c>
    </row>
    <row r="11" spans="1:9" s="205" customFormat="1" x14ac:dyDescent="0.2">
      <c r="A11" s="220" t="s">
        <v>1018</v>
      </c>
      <c r="B11" s="221"/>
      <c r="C11" s="257"/>
      <c r="D11" s="261" t="s">
        <v>1019</v>
      </c>
      <c r="E11" s="259" t="s">
        <v>1020</v>
      </c>
      <c r="F11" s="222">
        <v>18</v>
      </c>
      <c r="G11" s="282">
        <v>0</v>
      </c>
      <c r="H11" s="224">
        <f t="shared" si="0"/>
        <v>0</v>
      </c>
    </row>
    <row r="12" spans="1:9" s="205" customFormat="1" x14ac:dyDescent="0.2">
      <c r="A12" s="220" t="s">
        <v>1021</v>
      </c>
      <c r="B12" s="221"/>
      <c r="C12" s="257"/>
      <c r="D12" s="258" t="s">
        <v>1022</v>
      </c>
      <c r="E12" s="259" t="s">
        <v>1020</v>
      </c>
      <c r="F12" s="222">
        <v>150</v>
      </c>
      <c r="G12" s="282">
        <v>0</v>
      </c>
      <c r="H12" s="224">
        <f t="shared" si="0"/>
        <v>0</v>
      </c>
    </row>
    <row r="13" spans="1:9" s="205" customFormat="1" x14ac:dyDescent="0.2">
      <c r="A13" s="220" t="s">
        <v>1023</v>
      </c>
      <c r="B13" s="221"/>
      <c r="C13" s="257"/>
      <c r="D13" s="258" t="s">
        <v>1024</v>
      </c>
      <c r="E13" s="259" t="s">
        <v>1020</v>
      </c>
      <c r="F13" s="222">
        <v>56</v>
      </c>
      <c r="G13" s="282">
        <v>0</v>
      </c>
      <c r="H13" s="224">
        <f t="shared" si="0"/>
        <v>0</v>
      </c>
    </row>
    <row r="14" spans="1:9" s="205" customFormat="1" x14ac:dyDescent="0.2">
      <c r="A14" s="229" t="s">
        <v>1025</v>
      </c>
      <c r="B14" s="230"/>
      <c r="C14" s="262"/>
      <c r="D14" s="258" t="s">
        <v>1026</v>
      </c>
      <c r="E14" s="260" t="s">
        <v>1020</v>
      </c>
      <c r="F14" s="226">
        <v>80</v>
      </c>
      <c r="G14" s="282">
        <v>0</v>
      </c>
      <c r="H14" s="224">
        <f t="shared" si="0"/>
        <v>0</v>
      </c>
    </row>
    <row r="15" spans="1:9" s="205" customFormat="1" x14ac:dyDescent="0.2">
      <c r="A15" s="220" t="s">
        <v>1027</v>
      </c>
      <c r="B15" s="221"/>
      <c r="C15" s="263"/>
      <c r="D15" s="258" t="s">
        <v>1028</v>
      </c>
      <c r="E15" s="259" t="s">
        <v>1020</v>
      </c>
      <c r="F15" s="222">
        <v>54</v>
      </c>
      <c r="G15" s="282">
        <v>0</v>
      </c>
      <c r="H15" s="224">
        <f t="shared" si="0"/>
        <v>0</v>
      </c>
    </row>
    <row r="16" spans="1:9" s="205" customFormat="1" x14ac:dyDescent="0.2">
      <c r="A16" s="220" t="s">
        <v>1029</v>
      </c>
      <c r="B16" s="221"/>
      <c r="C16" s="263"/>
      <c r="D16" s="258" t="s">
        <v>1030</v>
      </c>
      <c r="E16" s="259" t="s">
        <v>983</v>
      </c>
      <c r="F16" s="222">
        <v>4</v>
      </c>
      <c r="G16" s="282">
        <v>0</v>
      </c>
      <c r="H16" s="224">
        <f t="shared" si="0"/>
        <v>0</v>
      </c>
    </row>
    <row r="17" spans="1:8" s="205" customFormat="1" x14ac:dyDescent="0.2">
      <c r="A17" s="220" t="s">
        <v>1031</v>
      </c>
      <c r="B17" s="221"/>
      <c r="C17" s="263"/>
      <c r="D17" s="258" t="s">
        <v>1032</v>
      </c>
      <c r="E17" s="259" t="s">
        <v>983</v>
      </c>
      <c r="F17" s="222">
        <v>1</v>
      </c>
      <c r="G17" s="282">
        <v>0</v>
      </c>
      <c r="H17" s="224">
        <f t="shared" si="0"/>
        <v>0</v>
      </c>
    </row>
    <row r="18" spans="1:8" s="205" customFormat="1" x14ac:dyDescent="0.2">
      <c r="A18" s="220" t="s">
        <v>1033</v>
      </c>
      <c r="B18" s="221"/>
      <c r="C18" s="263"/>
      <c r="D18" s="264" t="s">
        <v>1034</v>
      </c>
      <c r="E18" s="259" t="s">
        <v>983</v>
      </c>
      <c r="F18" s="222">
        <v>2</v>
      </c>
      <c r="G18" s="282">
        <v>0</v>
      </c>
      <c r="H18" s="224">
        <f t="shared" si="0"/>
        <v>0</v>
      </c>
    </row>
    <row r="19" spans="1:8" s="205" customFormat="1" x14ac:dyDescent="0.2">
      <c r="A19" s="220" t="s">
        <v>1035</v>
      </c>
      <c r="B19" s="221"/>
      <c r="C19" s="263"/>
      <c r="D19" s="258" t="s">
        <v>1036</v>
      </c>
      <c r="E19" s="259" t="s">
        <v>983</v>
      </c>
      <c r="F19" s="222">
        <v>1</v>
      </c>
      <c r="G19" s="282">
        <v>0</v>
      </c>
      <c r="H19" s="224">
        <f t="shared" si="0"/>
        <v>0</v>
      </c>
    </row>
    <row r="20" spans="1:8" s="205" customFormat="1" x14ac:dyDescent="0.2">
      <c r="A20" s="220" t="s">
        <v>1037</v>
      </c>
      <c r="B20" s="221"/>
      <c r="C20" s="265"/>
      <c r="D20" s="258" t="s">
        <v>1038</v>
      </c>
      <c r="E20" s="259" t="s">
        <v>983</v>
      </c>
      <c r="F20" s="222">
        <v>1</v>
      </c>
      <c r="G20" s="282">
        <v>0</v>
      </c>
      <c r="H20" s="224">
        <f t="shared" si="0"/>
        <v>0</v>
      </c>
    </row>
    <row r="21" spans="1:8" s="205" customFormat="1" x14ac:dyDescent="0.2">
      <c r="A21" s="220" t="s">
        <v>1039</v>
      </c>
      <c r="B21" s="221"/>
      <c r="C21" s="265"/>
      <c r="D21" s="264" t="s">
        <v>1040</v>
      </c>
      <c r="E21" s="259" t="s">
        <v>983</v>
      </c>
      <c r="F21" s="222">
        <v>14</v>
      </c>
      <c r="G21" s="282">
        <v>0</v>
      </c>
      <c r="H21" s="224">
        <f t="shared" si="0"/>
        <v>0</v>
      </c>
    </row>
    <row r="22" spans="1:8" s="205" customFormat="1" x14ac:dyDescent="0.2">
      <c r="A22" s="220" t="s">
        <v>1041</v>
      </c>
      <c r="B22" s="221"/>
      <c r="C22" s="257"/>
      <c r="D22" s="264" t="s">
        <v>1042</v>
      </c>
      <c r="E22" s="259" t="s">
        <v>983</v>
      </c>
      <c r="F22" s="222">
        <v>8</v>
      </c>
      <c r="G22" s="282">
        <v>0</v>
      </c>
      <c r="H22" s="224">
        <f t="shared" si="0"/>
        <v>0</v>
      </c>
    </row>
    <row r="23" spans="1:8" s="205" customFormat="1" x14ac:dyDescent="0.2">
      <c r="A23" s="220" t="s">
        <v>1043</v>
      </c>
      <c r="B23" s="221"/>
      <c r="C23" s="265"/>
      <c r="D23" s="258" t="s">
        <v>1044</v>
      </c>
      <c r="E23" s="259" t="s">
        <v>983</v>
      </c>
      <c r="F23" s="222">
        <v>6</v>
      </c>
      <c r="G23" s="282">
        <v>0</v>
      </c>
      <c r="H23" s="224">
        <f t="shared" si="0"/>
        <v>0</v>
      </c>
    </row>
    <row r="24" spans="1:8" s="205" customFormat="1" x14ac:dyDescent="0.2">
      <c r="A24" s="220" t="s">
        <v>1045</v>
      </c>
      <c r="B24" s="221"/>
      <c r="C24" s="265"/>
      <c r="D24" s="258" t="s">
        <v>1046</v>
      </c>
      <c r="E24" s="259" t="s">
        <v>983</v>
      </c>
      <c r="F24" s="222">
        <v>2</v>
      </c>
      <c r="G24" s="282">
        <v>0</v>
      </c>
      <c r="H24" s="224">
        <f t="shared" si="0"/>
        <v>0</v>
      </c>
    </row>
    <row r="25" spans="1:8" s="205" customFormat="1" x14ac:dyDescent="0.2">
      <c r="A25" s="220" t="s">
        <v>1047</v>
      </c>
      <c r="B25" s="221"/>
      <c r="C25" s="265"/>
      <c r="D25" s="258" t="s">
        <v>1048</v>
      </c>
      <c r="E25" s="259" t="s">
        <v>983</v>
      </c>
      <c r="F25" s="222">
        <v>9</v>
      </c>
      <c r="G25" s="282">
        <v>0</v>
      </c>
      <c r="H25" s="224">
        <f t="shared" si="0"/>
        <v>0</v>
      </c>
    </row>
    <row r="26" spans="1:8" s="205" customFormat="1" x14ac:dyDescent="0.2">
      <c r="A26" s="220" t="s">
        <v>1049</v>
      </c>
      <c r="B26" s="221"/>
      <c r="C26" s="265"/>
      <c r="D26" s="261" t="s">
        <v>1050</v>
      </c>
      <c r="E26" s="259" t="s">
        <v>983</v>
      </c>
      <c r="F26" s="222">
        <v>20</v>
      </c>
      <c r="G26" s="282">
        <v>0</v>
      </c>
      <c r="H26" s="224">
        <f t="shared" si="0"/>
        <v>0</v>
      </c>
    </row>
    <row r="27" spans="1:8" s="205" customFormat="1" x14ac:dyDescent="0.2">
      <c r="A27" s="220" t="s">
        <v>1051</v>
      </c>
      <c r="B27" s="221"/>
      <c r="C27" s="265"/>
      <c r="D27" s="261" t="s">
        <v>1052</v>
      </c>
      <c r="E27" s="259" t="s">
        <v>983</v>
      </c>
      <c r="F27" s="222">
        <v>29</v>
      </c>
      <c r="G27" s="282">
        <v>0</v>
      </c>
      <c r="H27" s="224">
        <f t="shared" si="0"/>
        <v>0</v>
      </c>
    </row>
    <row r="28" spans="1:8" s="205" customFormat="1" x14ac:dyDescent="0.2">
      <c r="A28" s="220" t="s">
        <v>1053</v>
      </c>
      <c r="B28" s="221"/>
      <c r="C28" s="265"/>
      <c r="D28" s="261" t="s">
        <v>1054</v>
      </c>
      <c r="E28" s="259" t="s">
        <v>983</v>
      </c>
      <c r="F28" s="222">
        <v>20</v>
      </c>
      <c r="G28" s="282">
        <v>0</v>
      </c>
      <c r="H28" s="224">
        <f t="shared" si="0"/>
        <v>0</v>
      </c>
    </row>
    <row r="29" spans="1:8" s="205" customFormat="1" x14ac:dyDescent="0.2">
      <c r="A29" s="220" t="s">
        <v>1055</v>
      </c>
      <c r="B29" s="221"/>
      <c r="C29" s="265"/>
      <c r="D29" s="264" t="s">
        <v>1056</v>
      </c>
      <c r="E29" s="259" t="s">
        <v>983</v>
      </c>
      <c r="F29" s="222">
        <v>14</v>
      </c>
      <c r="G29" s="282">
        <v>0</v>
      </c>
      <c r="H29" s="224">
        <f t="shared" si="0"/>
        <v>0</v>
      </c>
    </row>
    <row r="30" spans="1:8" s="205" customFormat="1" x14ac:dyDescent="0.2">
      <c r="A30" s="220" t="s">
        <v>1057</v>
      </c>
      <c r="B30" s="221"/>
      <c r="C30" s="265"/>
      <c r="D30" s="264" t="s">
        <v>1058</v>
      </c>
      <c r="E30" s="259" t="s">
        <v>983</v>
      </c>
      <c r="F30" s="222">
        <v>6</v>
      </c>
      <c r="G30" s="282">
        <v>0</v>
      </c>
      <c r="H30" s="224">
        <f t="shared" si="0"/>
        <v>0</v>
      </c>
    </row>
    <row r="31" spans="1:8" s="205" customFormat="1" x14ac:dyDescent="0.2">
      <c r="A31" s="220" t="s">
        <v>1059</v>
      </c>
      <c r="B31" s="221"/>
      <c r="C31" s="265"/>
      <c r="D31" s="264" t="s">
        <v>1060</v>
      </c>
      <c r="E31" s="259" t="s">
        <v>983</v>
      </c>
      <c r="F31" s="222">
        <v>2</v>
      </c>
      <c r="G31" s="282">
        <v>0</v>
      </c>
      <c r="H31" s="224">
        <f t="shared" si="0"/>
        <v>0</v>
      </c>
    </row>
    <row r="32" spans="1:8" s="205" customFormat="1" x14ac:dyDescent="0.2">
      <c r="A32" s="220" t="s">
        <v>1061</v>
      </c>
      <c r="B32" s="221"/>
      <c r="C32" s="257"/>
      <c r="D32" s="264" t="s">
        <v>1062</v>
      </c>
      <c r="E32" s="259" t="s">
        <v>983</v>
      </c>
      <c r="F32" s="222">
        <v>2</v>
      </c>
      <c r="G32" s="282">
        <v>0</v>
      </c>
      <c r="H32" s="224">
        <f t="shared" si="0"/>
        <v>0</v>
      </c>
    </row>
    <row r="33" spans="1:8" s="205" customFormat="1" x14ac:dyDescent="0.2">
      <c r="A33" s="220" t="s">
        <v>1063</v>
      </c>
      <c r="B33" s="221"/>
      <c r="C33" s="261"/>
      <c r="D33" s="264" t="s">
        <v>1064</v>
      </c>
      <c r="E33" s="259" t="s">
        <v>983</v>
      </c>
      <c r="F33" s="222">
        <v>1</v>
      </c>
      <c r="G33" s="282">
        <v>0</v>
      </c>
      <c r="H33" s="224">
        <f t="shared" si="0"/>
        <v>0</v>
      </c>
    </row>
    <row r="34" spans="1:8" s="205" customFormat="1" x14ac:dyDescent="0.2">
      <c r="A34" s="220" t="s">
        <v>1065</v>
      </c>
      <c r="B34" s="221"/>
      <c r="C34" s="261"/>
      <c r="D34" s="264" t="s">
        <v>1066</v>
      </c>
      <c r="E34" s="259" t="s">
        <v>983</v>
      </c>
      <c r="F34" s="222">
        <v>1</v>
      </c>
      <c r="G34" s="282">
        <v>0</v>
      </c>
      <c r="H34" s="224">
        <f t="shared" si="0"/>
        <v>0</v>
      </c>
    </row>
    <row r="35" spans="1:8" s="205" customFormat="1" x14ac:dyDescent="0.2">
      <c r="A35" s="220" t="s">
        <v>1067</v>
      </c>
      <c r="B35" s="221"/>
      <c r="C35" s="261"/>
      <c r="D35" s="264" t="s">
        <v>1068</v>
      </c>
      <c r="E35" s="259" t="s">
        <v>983</v>
      </c>
      <c r="F35" s="222">
        <v>1</v>
      </c>
      <c r="G35" s="282">
        <v>0</v>
      </c>
      <c r="H35" s="224">
        <f t="shared" si="0"/>
        <v>0</v>
      </c>
    </row>
    <row r="36" spans="1:8" s="205" customFormat="1" x14ac:dyDescent="0.2">
      <c r="A36" s="220" t="s">
        <v>1069</v>
      </c>
      <c r="B36" s="221"/>
      <c r="C36" s="261"/>
      <c r="D36" s="264" t="s">
        <v>1070</v>
      </c>
      <c r="E36" s="259" t="s">
        <v>983</v>
      </c>
      <c r="F36" s="222">
        <v>2</v>
      </c>
      <c r="G36" s="282">
        <v>0</v>
      </c>
      <c r="H36" s="224">
        <f t="shared" si="0"/>
        <v>0</v>
      </c>
    </row>
    <row r="37" spans="1:8" s="205" customFormat="1" x14ac:dyDescent="0.2">
      <c r="A37" s="220" t="s">
        <v>1071</v>
      </c>
      <c r="B37" s="221"/>
      <c r="C37" s="261"/>
      <c r="D37" s="264" t="s">
        <v>1072</v>
      </c>
      <c r="E37" s="259" t="s">
        <v>938</v>
      </c>
      <c r="F37" s="222">
        <v>2</v>
      </c>
      <c r="G37" s="282">
        <v>0</v>
      </c>
      <c r="H37" s="224">
        <f t="shared" si="0"/>
        <v>0</v>
      </c>
    </row>
    <row r="38" spans="1:8" s="205" customFormat="1" x14ac:dyDescent="0.2">
      <c r="A38" s="220" t="s">
        <v>1073</v>
      </c>
      <c r="B38" s="221"/>
      <c r="C38" s="261"/>
      <c r="D38" s="264" t="s">
        <v>1074</v>
      </c>
      <c r="E38" s="259" t="s">
        <v>938</v>
      </c>
      <c r="F38" s="222">
        <v>2</v>
      </c>
      <c r="G38" s="282">
        <v>0</v>
      </c>
      <c r="H38" s="224">
        <f t="shared" si="0"/>
        <v>0</v>
      </c>
    </row>
    <row r="39" spans="1:8" s="205" customFormat="1" x14ac:dyDescent="0.2">
      <c r="A39" s="220" t="s">
        <v>1075</v>
      </c>
      <c r="B39" s="221"/>
      <c r="C39" s="261"/>
      <c r="D39" s="264" t="s">
        <v>1076</v>
      </c>
      <c r="E39" s="259" t="s">
        <v>938</v>
      </c>
      <c r="F39" s="222">
        <v>2</v>
      </c>
      <c r="G39" s="282">
        <v>0</v>
      </c>
      <c r="H39" s="224">
        <f t="shared" si="0"/>
        <v>0</v>
      </c>
    </row>
    <row r="40" spans="1:8" s="205" customFormat="1" x14ac:dyDescent="0.2">
      <c r="A40" s="220" t="s">
        <v>1077</v>
      </c>
      <c r="B40" s="221"/>
      <c r="C40" s="261"/>
      <c r="D40" s="264" t="s">
        <v>1078</v>
      </c>
      <c r="E40" s="259" t="s">
        <v>938</v>
      </c>
      <c r="F40" s="222">
        <v>1</v>
      </c>
      <c r="G40" s="282">
        <v>0</v>
      </c>
      <c r="H40" s="224">
        <f t="shared" si="0"/>
        <v>0</v>
      </c>
    </row>
    <row r="41" spans="1:8" s="205" customFormat="1" x14ac:dyDescent="0.2">
      <c r="A41" s="220" t="s">
        <v>1079</v>
      </c>
      <c r="B41" s="221"/>
      <c r="C41" s="265"/>
      <c r="D41" s="258" t="s">
        <v>1080</v>
      </c>
      <c r="E41" s="259" t="s">
        <v>1020</v>
      </c>
      <c r="F41" s="222">
        <v>150</v>
      </c>
      <c r="G41" s="282">
        <v>0</v>
      </c>
      <c r="H41" s="224">
        <f t="shared" si="0"/>
        <v>0</v>
      </c>
    </row>
    <row r="42" spans="1:8" s="205" customFormat="1" x14ac:dyDescent="0.2">
      <c r="A42" s="220" t="s">
        <v>1081</v>
      </c>
      <c r="B42" s="221"/>
      <c r="C42" s="265"/>
      <c r="D42" s="258" t="s">
        <v>1082</v>
      </c>
      <c r="E42" s="259" t="s">
        <v>1020</v>
      </c>
      <c r="F42" s="222">
        <v>56</v>
      </c>
      <c r="G42" s="282">
        <v>0</v>
      </c>
      <c r="H42" s="224">
        <f t="shared" si="0"/>
        <v>0</v>
      </c>
    </row>
    <row r="43" spans="1:8" s="205" customFormat="1" x14ac:dyDescent="0.2">
      <c r="A43" s="220" t="s">
        <v>1083</v>
      </c>
      <c r="B43" s="221"/>
      <c r="C43" s="265"/>
      <c r="D43" s="258" t="s">
        <v>1084</v>
      </c>
      <c r="E43" s="259" t="s">
        <v>1020</v>
      </c>
      <c r="F43" s="222">
        <v>80</v>
      </c>
      <c r="G43" s="282">
        <v>0</v>
      </c>
      <c r="H43" s="224">
        <f t="shared" si="0"/>
        <v>0</v>
      </c>
    </row>
    <row r="44" spans="1:8" s="205" customFormat="1" x14ac:dyDescent="0.2">
      <c r="A44" s="220" t="s">
        <v>1085</v>
      </c>
      <c r="B44" s="221"/>
      <c r="C44" s="265"/>
      <c r="D44" s="258" t="s">
        <v>1086</v>
      </c>
      <c r="E44" s="259" t="s">
        <v>1020</v>
      </c>
      <c r="F44" s="222">
        <v>42</v>
      </c>
      <c r="G44" s="282">
        <v>0</v>
      </c>
      <c r="H44" s="224">
        <f t="shared" si="0"/>
        <v>0</v>
      </c>
    </row>
    <row r="45" spans="1:8" s="205" customFormat="1" x14ac:dyDescent="0.2">
      <c r="A45" s="220" t="s">
        <v>1087</v>
      </c>
      <c r="B45" s="221"/>
      <c r="C45" s="261"/>
      <c r="D45" s="258" t="s">
        <v>1088</v>
      </c>
      <c r="E45" s="266" t="s">
        <v>1020</v>
      </c>
      <c r="F45" s="222">
        <v>12</v>
      </c>
      <c r="G45" s="282">
        <v>0</v>
      </c>
      <c r="H45" s="224">
        <f t="shared" si="0"/>
        <v>0</v>
      </c>
    </row>
    <row r="46" spans="1:8" s="205" customFormat="1" ht="13.5" thickBot="1" x14ac:dyDescent="0.25">
      <c r="A46" s="232" t="s">
        <v>1089</v>
      </c>
      <c r="B46" s="233"/>
      <c r="C46" s="267"/>
      <c r="D46" s="268" t="s">
        <v>1090</v>
      </c>
      <c r="E46" s="269" t="s">
        <v>1020</v>
      </c>
      <c r="F46" s="234">
        <v>18</v>
      </c>
      <c r="G46" s="283">
        <v>0</v>
      </c>
      <c r="H46" s="235">
        <f t="shared" si="0"/>
        <v>0</v>
      </c>
    </row>
    <row r="47" spans="1:8" s="205" customFormat="1" x14ac:dyDescent="0.2">
      <c r="A47" s="243"/>
      <c r="B47" s="244"/>
      <c r="C47" s="270"/>
      <c r="D47" s="271" t="s">
        <v>1091</v>
      </c>
      <c r="E47" s="272"/>
      <c r="F47" s="245"/>
      <c r="G47" s="284"/>
      <c r="H47" s="246">
        <f>H8+H9+H10+H11+H12+H13+H14+H15+H16+H17+H18+H19+H20+H21+H22+H23+H24+H25+H26+H27+H28+H29+H30+H31+H32+H33+H34+H35+H36+H37+H38+H39+H40+H41+H42+H43+H44+H45+H46</f>
        <v>0</v>
      </c>
    </row>
    <row r="48" spans="1:8" s="205" customFormat="1" ht="12.75" customHeight="1" x14ac:dyDescent="0.2">
      <c r="A48" s="220"/>
      <c r="B48" s="221"/>
      <c r="C48" s="265"/>
      <c r="D48" s="273"/>
      <c r="E48" s="259"/>
      <c r="F48" s="225"/>
      <c r="G48" s="223"/>
      <c r="H48" s="224"/>
    </row>
    <row r="49" spans="1:8" s="205" customFormat="1" ht="12.75" customHeight="1" x14ac:dyDescent="0.2">
      <c r="A49" s="253"/>
      <c r="B49" s="254"/>
      <c r="C49" s="274"/>
      <c r="D49" s="275" t="s">
        <v>1096</v>
      </c>
      <c r="E49" s="276"/>
      <c r="F49" s="255"/>
      <c r="G49" s="256"/>
      <c r="H49" s="285">
        <v>0</v>
      </c>
    </row>
    <row r="50" spans="1:8" s="205" customFormat="1" ht="12.75" customHeight="1" x14ac:dyDescent="0.2">
      <c r="A50" s="253"/>
      <c r="B50" s="254"/>
      <c r="C50" s="274"/>
      <c r="D50" s="275" t="s">
        <v>21</v>
      </c>
      <c r="E50" s="276"/>
      <c r="F50" s="255"/>
      <c r="G50" s="256"/>
      <c r="H50" s="285">
        <v>0</v>
      </c>
    </row>
    <row r="51" spans="1:8" s="205" customFormat="1" ht="12.75" customHeight="1" x14ac:dyDescent="0.2">
      <c r="A51" s="253"/>
      <c r="B51" s="254"/>
      <c r="C51" s="274"/>
      <c r="D51" s="275" t="s">
        <v>1097</v>
      </c>
      <c r="E51" s="276"/>
      <c r="F51" s="255"/>
      <c r="G51" s="256"/>
      <c r="H51" s="285">
        <v>0</v>
      </c>
    </row>
    <row r="52" spans="1:8" s="205" customFormat="1" ht="13.5" thickBot="1" x14ac:dyDescent="0.25">
      <c r="A52" s="252"/>
      <c r="B52" s="248"/>
      <c r="C52" s="277"/>
      <c r="D52" s="278" t="s">
        <v>1095</v>
      </c>
      <c r="E52" s="279"/>
      <c r="F52" s="249"/>
      <c r="G52" s="250"/>
      <c r="H52" s="251">
        <f>SUM(H49:H51)</f>
        <v>0</v>
      </c>
    </row>
    <row r="53" spans="1:8" s="205" customFormat="1" x14ac:dyDescent="0.2">
      <c r="A53" s="229"/>
      <c r="B53" s="230"/>
      <c r="C53" s="262"/>
      <c r="D53" s="280"/>
      <c r="E53" s="281"/>
      <c r="F53" s="231"/>
      <c r="G53" s="227"/>
      <c r="H53" s="228"/>
    </row>
    <row r="54" spans="1:8" s="205" customFormat="1" ht="13.5" thickBot="1" x14ac:dyDescent="0.25">
      <c r="A54" s="247"/>
      <c r="B54" s="248"/>
      <c r="C54" s="277"/>
      <c r="D54" s="277" t="s">
        <v>1092</v>
      </c>
      <c r="E54" s="279"/>
      <c r="F54" s="249"/>
      <c r="G54" s="250"/>
      <c r="H54" s="251">
        <f>+H47+H52</f>
        <v>0</v>
      </c>
    </row>
    <row r="55" spans="1:8" s="205" customFormat="1" x14ac:dyDescent="0.2">
      <c r="A55" s="206"/>
      <c r="B55" s="201"/>
      <c r="C55" s="201"/>
      <c r="D55" s="201"/>
      <c r="E55" s="207"/>
      <c r="F55" s="208"/>
      <c r="G55" s="209"/>
      <c r="H55" s="209"/>
    </row>
    <row r="56" spans="1:8" s="205" customFormat="1" x14ac:dyDescent="0.2">
      <c r="A56" s="206"/>
      <c r="B56" s="201"/>
      <c r="C56" s="201"/>
      <c r="D56" s="201"/>
      <c r="E56" s="207"/>
      <c r="F56" s="208"/>
      <c r="G56" s="209"/>
      <c r="H56" s="209"/>
    </row>
    <row r="57" spans="1:8" s="205" customFormat="1" x14ac:dyDescent="0.2">
      <c r="A57" s="206"/>
      <c r="B57" s="201"/>
      <c r="C57" s="201"/>
      <c r="D57" s="201"/>
      <c r="E57" s="207"/>
      <c r="F57" s="208"/>
      <c r="G57" s="209"/>
      <c r="H57" s="209"/>
    </row>
    <row r="58" spans="1:8" s="205" customFormat="1" x14ac:dyDescent="0.2">
      <c r="A58" s="206"/>
      <c r="B58" s="201"/>
      <c r="C58" s="201"/>
      <c r="D58" s="201"/>
      <c r="E58" s="207"/>
      <c r="F58" s="208"/>
      <c r="G58" s="209"/>
      <c r="H58" s="209"/>
    </row>
    <row r="59" spans="1:8" s="205" customFormat="1" x14ac:dyDescent="0.2">
      <c r="A59" s="206"/>
      <c r="B59" s="201"/>
      <c r="C59" s="201"/>
      <c r="D59" s="201"/>
      <c r="E59" s="207"/>
      <c r="F59" s="208"/>
      <c r="G59" s="209"/>
      <c r="H59" s="209"/>
    </row>
    <row r="60" spans="1:8" s="205" customFormat="1" x14ac:dyDescent="0.2">
      <c r="A60" s="206"/>
      <c r="B60" s="201"/>
      <c r="C60" s="201"/>
      <c r="D60" s="201"/>
      <c r="E60" s="207"/>
      <c r="F60" s="208"/>
      <c r="G60" s="209"/>
      <c r="H60" s="209"/>
    </row>
    <row r="61" spans="1:8" s="205" customFormat="1" x14ac:dyDescent="0.2">
      <c r="A61" s="206"/>
      <c r="B61" s="201"/>
      <c r="C61" s="201"/>
      <c r="D61" s="201"/>
      <c r="E61" s="207"/>
      <c r="F61" s="208"/>
      <c r="G61" s="209"/>
      <c r="H61" s="209"/>
    </row>
    <row r="62" spans="1:8" s="205" customFormat="1" x14ac:dyDescent="0.2">
      <c r="A62" s="206"/>
      <c r="B62" s="201"/>
      <c r="C62" s="201"/>
      <c r="D62" s="201"/>
      <c r="E62" s="207"/>
      <c r="F62" s="208"/>
      <c r="G62" s="209"/>
      <c r="H62" s="209"/>
    </row>
    <row r="63" spans="1:8" s="205" customFormat="1" x14ac:dyDescent="0.2">
      <c r="A63" s="206"/>
      <c r="B63" s="201"/>
      <c r="C63" s="201"/>
      <c r="D63" s="201"/>
      <c r="E63" s="207"/>
      <c r="F63" s="208"/>
      <c r="G63" s="209"/>
      <c r="H63" s="209"/>
    </row>
    <row r="64" spans="1:8" s="205" customFormat="1" x14ac:dyDescent="0.2">
      <c r="A64" s="206"/>
      <c r="B64" s="201"/>
      <c r="C64" s="201"/>
      <c r="D64" s="201"/>
      <c r="E64" s="207"/>
      <c r="F64" s="208"/>
      <c r="G64" s="209"/>
      <c r="H64" s="209"/>
    </row>
    <row r="65" spans="1:8" s="205" customFormat="1" x14ac:dyDescent="0.2">
      <c r="A65" s="206"/>
      <c r="B65" s="201"/>
      <c r="C65" s="201"/>
      <c r="D65" s="201"/>
      <c r="E65" s="207"/>
      <c r="F65" s="208"/>
      <c r="G65" s="209"/>
      <c r="H65" s="209"/>
    </row>
    <row r="66" spans="1:8" s="205" customFormat="1" x14ac:dyDescent="0.2">
      <c r="A66" s="206"/>
      <c r="B66" s="201"/>
      <c r="C66" s="201"/>
      <c r="D66" s="201"/>
      <c r="E66" s="207"/>
      <c r="F66" s="208"/>
      <c r="G66" s="209"/>
      <c r="H66" s="209"/>
    </row>
    <row r="67" spans="1:8" s="205" customFormat="1" x14ac:dyDescent="0.2">
      <c r="A67" s="206"/>
      <c r="B67" s="201"/>
      <c r="C67" s="201"/>
      <c r="D67" s="201"/>
      <c r="E67" s="207"/>
      <c r="F67" s="208"/>
      <c r="G67" s="209"/>
      <c r="H67" s="209"/>
    </row>
    <row r="68" spans="1:8" s="205" customFormat="1" x14ac:dyDescent="0.2">
      <c r="A68" s="206"/>
      <c r="B68" s="201"/>
      <c r="C68" s="201"/>
      <c r="D68" s="201"/>
      <c r="E68" s="207"/>
      <c r="F68" s="208"/>
      <c r="G68" s="209"/>
      <c r="H68" s="209"/>
    </row>
    <row r="69" spans="1:8" s="205" customFormat="1" x14ac:dyDescent="0.2">
      <c r="A69" s="206"/>
      <c r="B69" s="201"/>
      <c r="C69" s="201"/>
      <c r="D69" s="201"/>
      <c r="E69" s="207"/>
      <c r="F69" s="208"/>
      <c r="G69" s="209"/>
      <c r="H69" s="209"/>
    </row>
    <row r="70" spans="1:8" s="205" customFormat="1" x14ac:dyDescent="0.2">
      <c r="A70" s="206"/>
      <c r="B70" s="201"/>
      <c r="C70" s="201"/>
      <c r="D70" s="201"/>
      <c r="E70" s="207"/>
      <c r="F70" s="208"/>
      <c r="G70" s="209"/>
      <c r="H70" s="209"/>
    </row>
    <row r="71" spans="1:8" s="205" customFormat="1" x14ac:dyDescent="0.2">
      <c r="A71" s="206"/>
      <c r="B71" s="201"/>
      <c r="C71" s="201"/>
      <c r="D71" s="201"/>
      <c r="E71" s="207"/>
      <c r="F71" s="208"/>
      <c r="G71" s="209"/>
      <c r="H71" s="209"/>
    </row>
    <row r="72" spans="1:8" s="205" customFormat="1" x14ac:dyDescent="0.2">
      <c r="A72" s="206"/>
      <c r="B72" s="201"/>
      <c r="C72" s="201"/>
      <c r="D72" s="201"/>
      <c r="E72" s="207"/>
      <c r="F72" s="208"/>
      <c r="G72" s="209"/>
      <c r="H72" s="209"/>
    </row>
    <row r="73" spans="1:8" s="205" customFormat="1" x14ac:dyDescent="0.2">
      <c r="A73" s="206"/>
      <c r="B73" s="201"/>
      <c r="C73" s="201"/>
      <c r="D73" s="201"/>
      <c r="E73" s="207"/>
      <c r="F73" s="208"/>
      <c r="G73" s="209"/>
      <c r="H73" s="209"/>
    </row>
    <row r="74" spans="1:8" s="205" customFormat="1" x14ac:dyDescent="0.2">
      <c r="A74" s="206"/>
      <c r="B74" s="201"/>
      <c r="C74" s="201"/>
      <c r="D74" s="201"/>
      <c r="E74" s="207"/>
      <c r="F74" s="208"/>
      <c r="G74" s="209"/>
      <c r="H74" s="209"/>
    </row>
    <row r="75" spans="1:8" s="205" customFormat="1" x14ac:dyDescent="0.2">
      <c r="A75" s="206"/>
      <c r="B75" s="201"/>
      <c r="C75" s="201"/>
      <c r="D75" s="201"/>
      <c r="E75" s="207"/>
      <c r="F75" s="208"/>
      <c r="G75" s="209"/>
      <c r="H75" s="209"/>
    </row>
    <row r="76" spans="1:8" s="205" customFormat="1" x14ac:dyDescent="0.2">
      <c r="A76" s="206"/>
      <c r="B76" s="201"/>
      <c r="C76" s="201"/>
      <c r="D76" s="201"/>
      <c r="E76" s="207"/>
      <c r="F76" s="208"/>
      <c r="G76" s="209"/>
      <c r="H76" s="209"/>
    </row>
    <row r="77" spans="1:8" s="205" customFormat="1" x14ac:dyDescent="0.2">
      <c r="A77" s="206"/>
      <c r="B77" s="201"/>
      <c r="C77" s="201"/>
      <c r="D77" s="201"/>
      <c r="E77" s="207"/>
      <c r="F77" s="208"/>
      <c r="G77" s="209"/>
      <c r="H77" s="209"/>
    </row>
    <row r="78" spans="1:8" s="205" customFormat="1" x14ac:dyDescent="0.2">
      <c r="A78" s="206"/>
      <c r="B78" s="201"/>
      <c r="C78" s="201"/>
      <c r="D78" s="201"/>
      <c r="E78" s="207"/>
      <c r="F78" s="208"/>
      <c r="G78" s="209"/>
      <c r="H78" s="209"/>
    </row>
    <row r="79" spans="1:8" s="205" customFormat="1" x14ac:dyDescent="0.2">
      <c r="A79" s="206"/>
      <c r="B79" s="201"/>
      <c r="C79" s="201"/>
      <c r="D79" s="201"/>
      <c r="E79" s="207"/>
      <c r="F79" s="208"/>
      <c r="G79" s="209"/>
      <c r="H79" s="209"/>
    </row>
    <row r="80" spans="1:8" s="205" customFormat="1" x14ac:dyDescent="0.2">
      <c r="A80" s="206"/>
      <c r="B80" s="201"/>
      <c r="C80" s="201"/>
      <c r="D80" s="201"/>
      <c r="E80" s="207"/>
      <c r="F80" s="208"/>
      <c r="G80" s="209"/>
      <c r="H80" s="209"/>
    </row>
    <row r="81" spans="1:16" s="205" customFormat="1" x14ac:dyDescent="0.2">
      <c r="A81" s="206"/>
      <c r="B81" s="201"/>
      <c r="C81" s="201"/>
      <c r="D81" s="201"/>
      <c r="E81" s="207"/>
      <c r="F81" s="208"/>
      <c r="G81" s="209"/>
      <c r="H81" s="209"/>
    </row>
    <row r="82" spans="1:16" s="205" customFormat="1" x14ac:dyDescent="0.2">
      <c r="A82" s="206"/>
      <c r="B82" s="201"/>
      <c r="C82" s="201"/>
      <c r="D82" s="201"/>
      <c r="E82" s="207"/>
      <c r="F82" s="208"/>
      <c r="G82" s="209"/>
      <c r="H82" s="209"/>
    </row>
    <row r="83" spans="1:16" s="205" customFormat="1" x14ac:dyDescent="0.2">
      <c r="A83" s="206"/>
      <c r="B83" s="201"/>
      <c r="C83" s="201"/>
      <c r="D83" s="201"/>
      <c r="E83" s="207"/>
      <c r="F83" s="208"/>
      <c r="G83" s="209"/>
      <c r="H83" s="209"/>
    </row>
    <row r="84" spans="1:16" s="205" customFormat="1" x14ac:dyDescent="0.2">
      <c r="A84" s="206"/>
      <c r="B84" s="201"/>
      <c r="C84" s="201"/>
      <c r="D84" s="201"/>
      <c r="E84" s="207"/>
      <c r="F84" s="208"/>
      <c r="G84" s="209"/>
      <c r="H84" s="209"/>
    </row>
    <row r="85" spans="1:16" s="205" customFormat="1" x14ac:dyDescent="0.2">
      <c r="A85" s="206"/>
      <c r="B85" s="201"/>
      <c r="C85" s="201"/>
      <c r="D85" s="201"/>
      <c r="E85" s="207"/>
      <c r="F85" s="208"/>
      <c r="G85" s="209"/>
      <c r="H85" s="209"/>
    </row>
    <row r="86" spans="1:16" s="205" customFormat="1" x14ac:dyDescent="0.2">
      <c r="A86" s="206"/>
      <c r="B86" s="201"/>
      <c r="C86" s="201"/>
      <c r="D86" s="201"/>
      <c r="E86" s="207"/>
      <c r="F86" s="208"/>
      <c r="G86" s="209"/>
      <c r="H86" s="209"/>
    </row>
    <row r="87" spans="1:16" s="205" customFormat="1" x14ac:dyDescent="0.2">
      <c r="A87" s="206"/>
      <c r="B87" s="201"/>
      <c r="C87" s="201"/>
      <c r="D87" s="201"/>
      <c r="E87" s="207"/>
      <c r="F87" s="208"/>
      <c r="G87" s="209"/>
      <c r="H87" s="209"/>
    </row>
    <row r="88" spans="1:16" s="205" customFormat="1" x14ac:dyDescent="0.2">
      <c r="A88" s="206"/>
      <c r="B88" s="201"/>
      <c r="C88" s="201"/>
      <c r="D88" s="201"/>
      <c r="E88" s="207"/>
      <c r="F88" s="208"/>
      <c r="G88" s="209"/>
      <c r="H88" s="209"/>
    </row>
    <row r="89" spans="1:16" s="205" customFormat="1" x14ac:dyDescent="0.2">
      <c r="A89" s="206"/>
      <c r="B89" s="201"/>
      <c r="C89" s="201"/>
      <c r="D89" s="201"/>
      <c r="E89" s="207"/>
      <c r="F89" s="208"/>
      <c r="G89" s="209"/>
      <c r="H89" s="209"/>
    </row>
    <row r="90" spans="1:16" s="205" customFormat="1" x14ac:dyDescent="0.2">
      <c r="A90" s="206"/>
      <c r="B90" s="201"/>
      <c r="C90" s="201"/>
      <c r="D90" s="201"/>
      <c r="E90" s="207"/>
      <c r="F90" s="208"/>
      <c r="G90" s="209"/>
      <c r="H90" s="209"/>
    </row>
    <row r="91" spans="1:16" s="205" customFormat="1" x14ac:dyDescent="0.2">
      <c r="A91" s="206"/>
      <c r="B91" s="201"/>
      <c r="C91" s="201"/>
      <c r="D91" s="201"/>
      <c r="E91" s="207"/>
      <c r="F91" s="208"/>
      <c r="G91" s="209"/>
      <c r="H91" s="209"/>
    </row>
    <row r="92" spans="1:16" s="205" customFormat="1" x14ac:dyDescent="0.2">
      <c r="A92" s="206"/>
      <c r="B92" s="201"/>
      <c r="C92" s="201"/>
      <c r="D92" s="201"/>
      <c r="E92" s="207"/>
      <c r="F92" s="208"/>
      <c r="G92" s="209"/>
      <c r="H92" s="209"/>
    </row>
    <row r="93" spans="1:16" s="205" customFormat="1" x14ac:dyDescent="0.2">
      <c r="A93" s="206"/>
      <c r="B93" s="201"/>
      <c r="C93" s="201"/>
      <c r="D93" s="201"/>
      <c r="E93" s="207"/>
      <c r="F93" s="208"/>
      <c r="G93" s="209"/>
      <c r="H93" s="209"/>
    </row>
    <row r="94" spans="1:16" s="205" customFormat="1" x14ac:dyDescent="0.2">
      <c r="A94" s="206"/>
      <c r="B94" s="201"/>
      <c r="C94" s="201"/>
      <c r="D94" s="201"/>
      <c r="E94" s="207"/>
      <c r="F94" s="208"/>
      <c r="G94" s="209"/>
      <c r="H94" s="209"/>
    </row>
    <row r="95" spans="1:16" s="205" customFormat="1" x14ac:dyDescent="0.2">
      <c r="A95" s="206"/>
      <c r="B95" s="201"/>
      <c r="C95" s="201"/>
      <c r="D95" s="201"/>
      <c r="E95" s="207"/>
      <c r="F95" s="208"/>
      <c r="G95" s="209"/>
      <c r="H95" s="209"/>
    </row>
    <row r="96" spans="1:16" s="205" customFormat="1" x14ac:dyDescent="0.2">
      <c r="A96" s="206"/>
      <c r="B96" s="201"/>
      <c r="C96" s="201"/>
      <c r="D96" s="201"/>
      <c r="E96" s="207"/>
      <c r="F96" s="208"/>
      <c r="G96" s="209"/>
      <c r="H96" s="209"/>
      <c r="P96" s="201"/>
    </row>
  </sheetData>
  <sheetProtection algorithmName="SHA-512" hashValue="WY+5tw6Emb/czvjG3EyMXm8qeEKOBwrHRNK11EGl6GKGlxMb1EkefdQdAODRV9crOqGehXIbNaX+ZZkCBv0pFg==" saltValue="ZOr2/er0MY5zevfUFbnqmg==" spinCount="100000" sheet="1" objects="1" scenarios="1" selectLockedCell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1" sqref="F1"/>
    </sheetView>
  </sheetViews>
  <sheetFormatPr defaultRowHeight="9.75" x14ac:dyDescent="0.2"/>
  <cols>
    <col min="1" max="1" width="5.5703125" style="366" customWidth="1"/>
    <col min="2" max="2" width="9.140625" style="366"/>
    <col min="3" max="3" width="45.85546875" style="366" customWidth="1"/>
    <col min="4" max="4" width="7" style="368" customWidth="1"/>
    <col min="5" max="5" width="7.5703125" style="368" customWidth="1"/>
    <col min="6" max="6" width="11.85546875" style="366" customWidth="1"/>
    <col min="7" max="7" width="12" style="369" customWidth="1"/>
    <col min="8" max="257" width="9.140625" style="366"/>
    <col min="258" max="258" width="54.140625" style="366" customWidth="1"/>
    <col min="259" max="260" width="9.140625" style="366"/>
    <col min="261" max="261" width="11.85546875" style="366" customWidth="1"/>
    <col min="262" max="263" width="12" style="366" customWidth="1"/>
    <col min="264" max="513" width="9.140625" style="366"/>
    <col min="514" max="514" width="54.140625" style="366" customWidth="1"/>
    <col min="515" max="516" width="9.140625" style="366"/>
    <col min="517" max="517" width="11.85546875" style="366" customWidth="1"/>
    <col min="518" max="519" width="12" style="366" customWidth="1"/>
    <col min="520" max="769" width="9.140625" style="366"/>
    <col min="770" max="770" width="54.140625" style="366" customWidth="1"/>
    <col min="771" max="772" width="9.140625" style="366"/>
    <col min="773" max="773" width="11.85546875" style="366" customWidth="1"/>
    <col min="774" max="775" width="12" style="366" customWidth="1"/>
    <col min="776" max="1025" width="9.140625" style="366"/>
    <col min="1026" max="1026" width="54.140625" style="366" customWidth="1"/>
    <col min="1027" max="1028" width="9.140625" style="366"/>
    <col min="1029" max="1029" width="11.85546875" style="366" customWidth="1"/>
    <col min="1030" max="1031" width="12" style="366" customWidth="1"/>
    <col min="1032" max="1281" width="9.140625" style="366"/>
    <col min="1282" max="1282" width="54.140625" style="366" customWidth="1"/>
    <col min="1283" max="1284" width="9.140625" style="366"/>
    <col min="1285" max="1285" width="11.85546875" style="366" customWidth="1"/>
    <col min="1286" max="1287" width="12" style="366" customWidth="1"/>
    <col min="1288" max="1537" width="9.140625" style="366"/>
    <col min="1538" max="1538" width="54.140625" style="366" customWidth="1"/>
    <col min="1539" max="1540" width="9.140625" style="366"/>
    <col min="1541" max="1541" width="11.85546875" style="366" customWidth="1"/>
    <col min="1542" max="1543" width="12" style="366" customWidth="1"/>
    <col min="1544" max="1793" width="9.140625" style="366"/>
    <col min="1794" max="1794" width="54.140625" style="366" customWidth="1"/>
    <col min="1795" max="1796" width="9.140625" style="366"/>
    <col min="1797" max="1797" width="11.85546875" style="366" customWidth="1"/>
    <col min="1798" max="1799" width="12" style="366" customWidth="1"/>
    <col min="1800" max="2049" width="9.140625" style="366"/>
    <col min="2050" max="2050" width="54.140625" style="366" customWidth="1"/>
    <col min="2051" max="2052" width="9.140625" style="366"/>
    <col min="2053" max="2053" width="11.85546875" style="366" customWidth="1"/>
    <col min="2054" max="2055" width="12" style="366" customWidth="1"/>
    <col min="2056" max="2305" width="9.140625" style="366"/>
    <col min="2306" max="2306" width="54.140625" style="366" customWidth="1"/>
    <col min="2307" max="2308" width="9.140625" style="366"/>
    <col min="2309" max="2309" width="11.85546875" style="366" customWidth="1"/>
    <col min="2310" max="2311" width="12" style="366" customWidth="1"/>
    <col min="2312" max="2561" width="9.140625" style="366"/>
    <col min="2562" max="2562" width="54.140625" style="366" customWidth="1"/>
    <col min="2563" max="2564" width="9.140625" style="366"/>
    <col min="2565" max="2565" width="11.85546875" style="366" customWidth="1"/>
    <col min="2566" max="2567" width="12" style="366" customWidth="1"/>
    <col min="2568" max="2817" width="9.140625" style="366"/>
    <col min="2818" max="2818" width="54.140625" style="366" customWidth="1"/>
    <col min="2819" max="2820" width="9.140625" style="366"/>
    <col min="2821" max="2821" width="11.85546875" style="366" customWidth="1"/>
    <col min="2822" max="2823" width="12" style="366" customWidth="1"/>
    <col min="2824" max="3073" width="9.140625" style="366"/>
    <col min="3074" max="3074" width="54.140625" style="366" customWidth="1"/>
    <col min="3075" max="3076" width="9.140625" style="366"/>
    <col min="3077" max="3077" width="11.85546875" style="366" customWidth="1"/>
    <col min="3078" max="3079" width="12" style="366" customWidth="1"/>
    <col min="3080" max="3329" width="9.140625" style="366"/>
    <col min="3330" max="3330" width="54.140625" style="366" customWidth="1"/>
    <col min="3331" max="3332" width="9.140625" style="366"/>
    <col min="3333" max="3333" width="11.85546875" style="366" customWidth="1"/>
    <col min="3334" max="3335" width="12" style="366" customWidth="1"/>
    <col min="3336" max="3585" width="9.140625" style="366"/>
    <col min="3586" max="3586" width="54.140625" style="366" customWidth="1"/>
    <col min="3587" max="3588" width="9.140625" style="366"/>
    <col min="3589" max="3589" width="11.85546875" style="366" customWidth="1"/>
    <col min="3590" max="3591" width="12" style="366" customWidth="1"/>
    <col min="3592" max="3841" width="9.140625" style="366"/>
    <col min="3842" max="3842" width="54.140625" style="366" customWidth="1"/>
    <col min="3843" max="3844" width="9.140625" style="366"/>
    <col min="3845" max="3845" width="11.85546875" style="366" customWidth="1"/>
    <col min="3846" max="3847" width="12" style="366" customWidth="1"/>
    <col min="3848" max="4097" width="9.140625" style="366"/>
    <col min="4098" max="4098" width="54.140625" style="366" customWidth="1"/>
    <col min="4099" max="4100" width="9.140625" style="366"/>
    <col min="4101" max="4101" width="11.85546875" style="366" customWidth="1"/>
    <col min="4102" max="4103" width="12" style="366" customWidth="1"/>
    <col min="4104" max="4353" width="9.140625" style="366"/>
    <col min="4354" max="4354" width="54.140625" style="366" customWidth="1"/>
    <col min="4355" max="4356" width="9.140625" style="366"/>
    <col min="4357" max="4357" width="11.85546875" style="366" customWidth="1"/>
    <col min="4358" max="4359" width="12" style="366" customWidth="1"/>
    <col min="4360" max="4609" width="9.140625" style="366"/>
    <col min="4610" max="4610" width="54.140625" style="366" customWidth="1"/>
    <col min="4611" max="4612" width="9.140625" style="366"/>
    <col min="4613" max="4613" width="11.85546875" style="366" customWidth="1"/>
    <col min="4614" max="4615" width="12" style="366" customWidth="1"/>
    <col min="4616" max="4865" width="9.140625" style="366"/>
    <col min="4866" max="4866" width="54.140625" style="366" customWidth="1"/>
    <col min="4867" max="4868" width="9.140625" style="366"/>
    <col min="4869" max="4869" width="11.85546875" style="366" customWidth="1"/>
    <col min="4870" max="4871" width="12" style="366" customWidth="1"/>
    <col min="4872" max="5121" width="9.140625" style="366"/>
    <col min="5122" max="5122" width="54.140625" style="366" customWidth="1"/>
    <col min="5123" max="5124" width="9.140625" style="366"/>
    <col min="5125" max="5125" width="11.85546875" style="366" customWidth="1"/>
    <col min="5126" max="5127" width="12" style="366" customWidth="1"/>
    <col min="5128" max="5377" width="9.140625" style="366"/>
    <col min="5378" max="5378" width="54.140625" style="366" customWidth="1"/>
    <col min="5379" max="5380" width="9.140625" style="366"/>
    <col min="5381" max="5381" width="11.85546875" style="366" customWidth="1"/>
    <col min="5382" max="5383" width="12" style="366" customWidth="1"/>
    <col min="5384" max="5633" width="9.140625" style="366"/>
    <col min="5634" max="5634" width="54.140625" style="366" customWidth="1"/>
    <col min="5635" max="5636" width="9.140625" style="366"/>
    <col min="5637" max="5637" width="11.85546875" style="366" customWidth="1"/>
    <col min="5638" max="5639" width="12" style="366" customWidth="1"/>
    <col min="5640" max="5889" width="9.140625" style="366"/>
    <col min="5890" max="5890" width="54.140625" style="366" customWidth="1"/>
    <col min="5891" max="5892" width="9.140625" style="366"/>
    <col min="5893" max="5893" width="11.85546875" style="366" customWidth="1"/>
    <col min="5894" max="5895" width="12" style="366" customWidth="1"/>
    <col min="5896" max="6145" width="9.140625" style="366"/>
    <col min="6146" max="6146" width="54.140625" style="366" customWidth="1"/>
    <col min="6147" max="6148" width="9.140625" style="366"/>
    <col min="6149" max="6149" width="11.85546875" style="366" customWidth="1"/>
    <col min="6150" max="6151" width="12" style="366" customWidth="1"/>
    <col min="6152" max="6401" width="9.140625" style="366"/>
    <col min="6402" max="6402" width="54.140625" style="366" customWidth="1"/>
    <col min="6403" max="6404" width="9.140625" style="366"/>
    <col min="6405" max="6405" width="11.85546875" style="366" customWidth="1"/>
    <col min="6406" max="6407" width="12" style="366" customWidth="1"/>
    <col min="6408" max="6657" width="9.140625" style="366"/>
    <col min="6658" max="6658" width="54.140625" style="366" customWidth="1"/>
    <col min="6659" max="6660" width="9.140625" style="366"/>
    <col min="6661" max="6661" width="11.85546875" style="366" customWidth="1"/>
    <col min="6662" max="6663" width="12" style="366" customWidth="1"/>
    <col min="6664" max="6913" width="9.140625" style="366"/>
    <col min="6914" max="6914" width="54.140625" style="366" customWidth="1"/>
    <col min="6915" max="6916" width="9.140625" style="366"/>
    <col min="6917" max="6917" width="11.85546875" style="366" customWidth="1"/>
    <col min="6918" max="6919" width="12" style="366" customWidth="1"/>
    <col min="6920" max="7169" width="9.140625" style="366"/>
    <col min="7170" max="7170" width="54.140625" style="366" customWidth="1"/>
    <col min="7171" max="7172" width="9.140625" style="366"/>
    <col min="7173" max="7173" width="11.85546875" style="366" customWidth="1"/>
    <col min="7174" max="7175" width="12" style="366" customWidth="1"/>
    <col min="7176" max="7425" width="9.140625" style="366"/>
    <col min="7426" max="7426" width="54.140625" style="366" customWidth="1"/>
    <col min="7427" max="7428" width="9.140625" style="366"/>
    <col min="7429" max="7429" width="11.85546875" style="366" customWidth="1"/>
    <col min="7430" max="7431" width="12" style="366" customWidth="1"/>
    <col min="7432" max="7681" width="9.140625" style="366"/>
    <col min="7682" max="7682" width="54.140625" style="366" customWidth="1"/>
    <col min="7683" max="7684" width="9.140625" style="366"/>
    <col min="7685" max="7685" width="11.85546875" style="366" customWidth="1"/>
    <col min="7686" max="7687" width="12" style="366" customWidth="1"/>
    <col min="7688" max="7937" width="9.140625" style="366"/>
    <col min="7938" max="7938" width="54.140625" style="366" customWidth="1"/>
    <col min="7939" max="7940" width="9.140625" style="366"/>
    <col min="7941" max="7941" width="11.85546875" style="366" customWidth="1"/>
    <col min="7942" max="7943" width="12" style="366" customWidth="1"/>
    <col min="7944" max="8193" width="9.140625" style="366"/>
    <col min="8194" max="8194" width="54.140625" style="366" customWidth="1"/>
    <col min="8195" max="8196" width="9.140625" style="366"/>
    <col min="8197" max="8197" width="11.85546875" style="366" customWidth="1"/>
    <col min="8198" max="8199" width="12" style="366" customWidth="1"/>
    <col min="8200" max="8449" width="9.140625" style="366"/>
    <col min="8450" max="8450" width="54.140625" style="366" customWidth="1"/>
    <col min="8451" max="8452" width="9.140625" style="366"/>
    <col min="8453" max="8453" width="11.85546875" style="366" customWidth="1"/>
    <col min="8454" max="8455" width="12" style="366" customWidth="1"/>
    <col min="8456" max="8705" width="9.140625" style="366"/>
    <col min="8706" max="8706" width="54.140625" style="366" customWidth="1"/>
    <col min="8707" max="8708" width="9.140625" style="366"/>
    <col min="8709" max="8709" width="11.85546875" style="366" customWidth="1"/>
    <col min="8710" max="8711" width="12" style="366" customWidth="1"/>
    <col min="8712" max="8961" width="9.140625" style="366"/>
    <col min="8962" max="8962" width="54.140625" style="366" customWidth="1"/>
    <col min="8963" max="8964" width="9.140625" style="366"/>
    <col min="8965" max="8965" width="11.85546875" style="366" customWidth="1"/>
    <col min="8966" max="8967" width="12" style="366" customWidth="1"/>
    <col min="8968" max="9217" width="9.140625" style="366"/>
    <col min="9218" max="9218" width="54.140625" style="366" customWidth="1"/>
    <col min="9219" max="9220" width="9.140625" style="366"/>
    <col min="9221" max="9221" width="11.85546875" style="366" customWidth="1"/>
    <col min="9222" max="9223" width="12" style="366" customWidth="1"/>
    <col min="9224" max="9473" width="9.140625" style="366"/>
    <col min="9474" max="9474" width="54.140625" style="366" customWidth="1"/>
    <col min="9475" max="9476" width="9.140625" style="366"/>
    <col min="9477" max="9477" width="11.85546875" style="366" customWidth="1"/>
    <col min="9478" max="9479" width="12" style="366" customWidth="1"/>
    <col min="9480" max="9729" width="9.140625" style="366"/>
    <col min="9730" max="9730" width="54.140625" style="366" customWidth="1"/>
    <col min="9731" max="9732" width="9.140625" style="366"/>
    <col min="9733" max="9733" width="11.85546875" style="366" customWidth="1"/>
    <col min="9734" max="9735" width="12" style="366" customWidth="1"/>
    <col min="9736" max="9985" width="9.140625" style="366"/>
    <col min="9986" max="9986" width="54.140625" style="366" customWidth="1"/>
    <col min="9987" max="9988" width="9.140625" style="366"/>
    <col min="9989" max="9989" width="11.85546875" style="366" customWidth="1"/>
    <col min="9990" max="9991" width="12" style="366" customWidth="1"/>
    <col min="9992" max="10241" width="9.140625" style="366"/>
    <col min="10242" max="10242" width="54.140625" style="366" customWidth="1"/>
    <col min="10243" max="10244" width="9.140625" style="366"/>
    <col min="10245" max="10245" width="11.85546875" style="366" customWidth="1"/>
    <col min="10246" max="10247" width="12" style="366" customWidth="1"/>
    <col min="10248" max="10497" width="9.140625" style="366"/>
    <col min="10498" max="10498" width="54.140625" style="366" customWidth="1"/>
    <col min="10499" max="10500" width="9.140625" style="366"/>
    <col min="10501" max="10501" width="11.85546875" style="366" customWidth="1"/>
    <col min="10502" max="10503" width="12" style="366" customWidth="1"/>
    <col min="10504" max="10753" width="9.140625" style="366"/>
    <col min="10754" max="10754" width="54.140625" style="366" customWidth="1"/>
    <col min="10755" max="10756" width="9.140625" style="366"/>
    <col min="10757" max="10757" width="11.85546875" style="366" customWidth="1"/>
    <col min="10758" max="10759" width="12" style="366" customWidth="1"/>
    <col min="10760" max="11009" width="9.140625" style="366"/>
    <col min="11010" max="11010" width="54.140625" style="366" customWidth="1"/>
    <col min="11011" max="11012" width="9.140625" style="366"/>
    <col min="11013" max="11013" width="11.85546875" style="366" customWidth="1"/>
    <col min="11014" max="11015" width="12" style="366" customWidth="1"/>
    <col min="11016" max="11265" width="9.140625" style="366"/>
    <col min="11266" max="11266" width="54.140625" style="366" customWidth="1"/>
    <col min="11267" max="11268" width="9.140625" style="366"/>
    <col min="11269" max="11269" width="11.85546875" style="366" customWidth="1"/>
    <col min="11270" max="11271" width="12" style="366" customWidth="1"/>
    <col min="11272" max="11521" width="9.140625" style="366"/>
    <col min="11522" max="11522" width="54.140625" style="366" customWidth="1"/>
    <col min="11523" max="11524" width="9.140625" style="366"/>
    <col min="11525" max="11525" width="11.85546875" style="366" customWidth="1"/>
    <col min="11526" max="11527" width="12" style="366" customWidth="1"/>
    <col min="11528" max="11777" width="9.140625" style="366"/>
    <col min="11778" max="11778" width="54.140625" style="366" customWidth="1"/>
    <col min="11779" max="11780" width="9.140625" style="366"/>
    <col min="11781" max="11781" width="11.85546875" style="366" customWidth="1"/>
    <col min="11782" max="11783" width="12" style="366" customWidth="1"/>
    <col min="11784" max="12033" width="9.140625" style="366"/>
    <col min="12034" max="12034" width="54.140625" style="366" customWidth="1"/>
    <col min="12035" max="12036" width="9.140625" style="366"/>
    <col min="12037" max="12037" width="11.85546875" style="366" customWidth="1"/>
    <col min="12038" max="12039" width="12" style="366" customWidth="1"/>
    <col min="12040" max="12289" width="9.140625" style="366"/>
    <col min="12290" max="12290" width="54.140625" style="366" customWidth="1"/>
    <col min="12291" max="12292" width="9.140625" style="366"/>
    <col min="12293" max="12293" width="11.85546875" style="366" customWidth="1"/>
    <col min="12294" max="12295" width="12" style="366" customWidth="1"/>
    <col min="12296" max="12545" width="9.140625" style="366"/>
    <col min="12546" max="12546" width="54.140625" style="366" customWidth="1"/>
    <col min="12547" max="12548" width="9.140625" style="366"/>
    <col min="12549" max="12549" width="11.85546875" style="366" customWidth="1"/>
    <col min="12550" max="12551" width="12" style="366" customWidth="1"/>
    <col min="12552" max="12801" width="9.140625" style="366"/>
    <col min="12802" max="12802" width="54.140625" style="366" customWidth="1"/>
    <col min="12803" max="12804" width="9.140625" style="366"/>
    <col min="12805" max="12805" width="11.85546875" style="366" customWidth="1"/>
    <col min="12806" max="12807" width="12" style="366" customWidth="1"/>
    <col min="12808" max="13057" width="9.140625" style="366"/>
    <col min="13058" max="13058" width="54.140625" style="366" customWidth="1"/>
    <col min="13059" max="13060" width="9.140625" style="366"/>
    <col min="13061" max="13061" width="11.85546875" style="366" customWidth="1"/>
    <col min="13062" max="13063" width="12" style="366" customWidth="1"/>
    <col min="13064" max="13313" width="9.140625" style="366"/>
    <col min="13314" max="13314" width="54.140625" style="366" customWidth="1"/>
    <col min="13315" max="13316" width="9.140625" style="366"/>
    <col min="13317" max="13317" width="11.85546875" style="366" customWidth="1"/>
    <col min="13318" max="13319" width="12" style="366" customWidth="1"/>
    <col min="13320" max="13569" width="9.140625" style="366"/>
    <col min="13570" max="13570" width="54.140625" style="366" customWidth="1"/>
    <col min="13571" max="13572" width="9.140625" style="366"/>
    <col min="13573" max="13573" width="11.85546875" style="366" customWidth="1"/>
    <col min="13574" max="13575" width="12" style="366" customWidth="1"/>
    <col min="13576" max="13825" width="9.140625" style="366"/>
    <col min="13826" max="13826" width="54.140625" style="366" customWidth="1"/>
    <col min="13827" max="13828" width="9.140625" style="366"/>
    <col min="13829" max="13829" width="11.85546875" style="366" customWidth="1"/>
    <col min="13830" max="13831" width="12" style="366" customWidth="1"/>
    <col min="13832" max="14081" width="9.140625" style="366"/>
    <col min="14082" max="14082" width="54.140625" style="366" customWidth="1"/>
    <col min="14083" max="14084" width="9.140625" style="366"/>
    <col min="14085" max="14085" width="11.85546875" style="366" customWidth="1"/>
    <col min="14086" max="14087" width="12" style="366" customWidth="1"/>
    <col min="14088" max="14337" width="9.140625" style="366"/>
    <col min="14338" max="14338" width="54.140625" style="366" customWidth="1"/>
    <col min="14339" max="14340" width="9.140625" style="366"/>
    <col min="14341" max="14341" width="11.85546875" style="366" customWidth="1"/>
    <col min="14342" max="14343" width="12" style="366" customWidth="1"/>
    <col min="14344" max="14593" width="9.140625" style="366"/>
    <col min="14594" max="14594" width="54.140625" style="366" customWidth="1"/>
    <col min="14595" max="14596" width="9.140625" style="366"/>
    <col min="14597" max="14597" width="11.85546875" style="366" customWidth="1"/>
    <col min="14598" max="14599" width="12" style="366" customWidth="1"/>
    <col min="14600" max="14849" width="9.140625" style="366"/>
    <col min="14850" max="14850" width="54.140625" style="366" customWidth="1"/>
    <col min="14851" max="14852" width="9.140625" style="366"/>
    <col min="14853" max="14853" width="11.85546875" style="366" customWidth="1"/>
    <col min="14854" max="14855" width="12" style="366" customWidth="1"/>
    <col min="14856" max="15105" width="9.140625" style="366"/>
    <col min="15106" max="15106" width="54.140625" style="366" customWidth="1"/>
    <col min="15107" max="15108" width="9.140625" style="366"/>
    <col min="15109" max="15109" width="11.85546875" style="366" customWidth="1"/>
    <col min="15110" max="15111" width="12" style="366" customWidth="1"/>
    <col min="15112" max="15361" width="9.140625" style="366"/>
    <col min="15362" max="15362" width="54.140625" style="366" customWidth="1"/>
    <col min="15363" max="15364" width="9.140625" style="366"/>
    <col min="15365" max="15365" width="11.85546875" style="366" customWidth="1"/>
    <col min="15366" max="15367" width="12" style="366" customWidth="1"/>
    <col min="15368" max="15617" width="9.140625" style="366"/>
    <col min="15618" max="15618" width="54.140625" style="366" customWidth="1"/>
    <col min="15619" max="15620" width="9.140625" style="366"/>
    <col min="15621" max="15621" width="11.85546875" style="366" customWidth="1"/>
    <col min="15622" max="15623" width="12" style="366" customWidth="1"/>
    <col min="15624" max="15873" width="9.140625" style="366"/>
    <col min="15874" max="15874" width="54.140625" style="366" customWidth="1"/>
    <col min="15875" max="15876" width="9.140625" style="366"/>
    <col min="15877" max="15877" width="11.85546875" style="366" customWidth="1"/>
    <col min="15878" max="15879" width="12" style="366" customWidth="1"/>
    <col min="15880" max="16129" width="9.140625" style="366"/>
    <col min="16130" max="16130" width="54.140625" style="366" customWidth="1"/>
    <col min="16131" max="16132" width="9.140625" style="366"/>
    <col min="16133" max="16133" width="11.85546875" style="366" customWidth="1"/>
    <col min="16134" max="16135" width="12" style="366" customWidth="1"/>
    <col min="16136" max="16384" width="9.140625" style="366"/>
  </cols>
  <sheetData>
    <row r="1" spans="1:8" s="2" customFormat="1" ht="9.75" customHeight="1" x14ac:dyDescent="0.2">
      <c r="A1" s="2" t="s">
        <v>0</v>
      </c>
      <c r="F1" s="151" t="s">
        <v>931</v>
      </c>
      <c r="G1" s="151"/>
    </row>
    <row r="2" spans="1:8" s="2" customFormat="1" ht="9.75" customHeight="1" x14ac:dyDescent="0.2">
      <c r="A2" s="2" t="s">
        <v>1</v>
      </c>
      <c r="F2" s="151" t="s">
        <v>930</v>
      </c>
      <c r="G2" s="151"/>
    </row>
    <row r="3" spans="1:8" s="154" customFormat="1" ht="18.75" customHeight="1" x14ac:dyDescent="0.25">
      <c r="A3" s="165" t="s">
        <v>1224</v>
      </c>
      <c r="B3" s="153"/>
      <c r="C3" s="153"/>
      <c r="D3" s="153"/>
      <c r="E3" s="153"/>
      <c r="F3" s="153"/>
      <c r="G3" s="153"/>
    </row>
    <row r="4" spans="1:8" s="201" customFormat="1" ht="12" customHeight="1" thickBot="1" x14ac:dyDescent="0.25">
      <c r="A4" s="240"/>
      <c r="B4" s="202"/>
      <c r="C4" s="202"/>
      <c r="D4" s="202"/>
      <c r="E4" s="241"/>
      <c r="F4" s="242"/>
      <c r="G4" s="242"/>
    </row>
    <row r="5" spans="1:8" s="201" customFormat="1" ht="4.5" customHeight="1" thickBot="1" x14ac:dyDescent="0.25">
      <c r="A5" s="236"/>
      <c r="B5" s="199"/>
      <c r="C5" s="199"/>
      <c r="D5" s="199"/>
      <c r="E5" s="237"/>
      <c r="F5" s="238"/>
      <c r="G5" s="239"/>
    </row>
    <row r="6" spans="1:8" s="1" customFormat="1" ht="10.5" thickBot="1" x14ac:dyDescent="0.25">
      <c r="A6" s="344" t="s">
        <v>1132</v>
      </c>
      <c r="B6" s="345" t="s">
        <v>1098</v>
      </c>
      <c r="C6" s="345" t="s">
        <v>9</v>
      </c>
      <c r="D6" s="345" t="s">
        <v>1133</v>
      </c>
      <c r="E6" s="345" t="s">
        <v>1134</v>
      </c>
      <c r="F6" s="345" t="s">
        <v>1135</v>
      </c>
      <c r="G6" s="345" t="s">
        <v>1136</v>
      </c>
    </row>
    <row r="7" spans="1:8" x14ac:dyDescent="0.2">
      <c r="A7" s="368"/>
      <c r="C7" s="370" t="s">
        <v>1167</v>
      </c>
    </row>
    <row r="8" spans="1:8" x14ac:dyDescent="0.2">
      <c r="A8" s="368">
        <v>1</v>
      </c>
      <c r="C8" s="366" t="s">
        <v>1168</v>
      </c>
      <c r="D8" s="368" t="s">
        <v>1020</v>
      </c>
      <c r="E8" s="371">
        <v>30</v>
      </c>
      <c r="F8" s="389">
        <v>0</v>
      </c>
      <c r="G8" s="369">
        <f t="shared" ref="G8:G28" si="0">E8*F8</f>
        <v>0</v>
      </c>
      <c r="H8" s="372"/>
    </row>
    <row r="9" spans="1:8" x14ac:dyDescent="0.2">
      <c r="A9" s="368">
        <v>2</v>
      </c>
      <c r="C9" s="366" t="s">
        <v>1169</v>
      </c>
      <c r="D9" s="368" t="s">
        <v>1020</v>
      </c>
      <c r="E9" s="371">
        <v>20</v>
      </c>
      <c r="F9" s="389">
        <v>0</v>
      </c>
      <c r="G9" s="369">
        <f t="shared" si="0"/>
        <v>0</v>
      </c>
      <c r="H9" s="372"/>
    </row>
    <row r="10" spans="1:8" x14ac:dyDescent="0.2">
      <c r="A10" s="368">
        <v>3</v>
      </c>
      <c r="C10" s="366" t="s">
        <v>1170</v>
      </c>
      <c r="D10" s="368" t="s">
        <v>1020</v>
      </c>
      <c r="E10" s="371">
        <v>70</v>
      </c>
      <c r="F10" s="389">
        <v>0</v>
      </c>
      <c r="G10" s="369">
        <f t="shared" si="0"/>
        <v>0</v>
      </c>
      <c r="H10" s="372"/>
    </row>
    <row r="11" spans="1:8" x14ac:dyDescent="0.2">
      <c r="A11" s="368">
        <v>4</v>
      </c>
      <c r="C11" s="366" t="s">
        <v>1171</v>
      </c>
      <c r="D11" s="368" t="s">
        <v>1020</v>
      </c>
      <c r="E11" s="371">
        <v>20</v>
      </c>
      <c r="F11" s="389">
        <v>0</v>
      </c>
      <c r="G11" s="369">
        <f t="shared" si="0"/>
        <v>0</v>
      </c>
      <c r="H11" s="372"/>
    </row>
    <row r="12" spans="1:8" x14ac:dyDescent="0.2">
      <c r="A12" s="368">
        <v>5</v>
      </c>
      <c r="C12" s="366" t="s">
        <v>1172</v>
      </c>
      <c r="D12" s="368" t="s">
        <v>1020</v>
      </c>
      <c r="E12" s="371">
        <v>20</v>
      </c>
      <c r="F12" s="389">
        <v>0</v>
      </c>
      <c r="G12" s="369">
        <f t="shared" si="0"/>
        <v>0</v>
      </c>
      <c r="H12" s="372"/>
    </row>
    <row r="13" spans="1:8" x14ac:dyDescent="0.2">
      <c r="A13" s="368">
        <v>6</v>
      </c>
      <c r="C13" s="366" t="s">
        <v>1173</v>
      </c>
      <c r="D13" s="368" t="s">
        <v>1020</v>
      </c>
      <c r="E13" s="371">
        <v>250</v>
      </c>
      <c r="F13" s="389">
        <v>0</v>
      </c>
      <c r="G13" s="369">
        <f t="shared" si="0"/>
        <v>0</v>
      </c>
      <c r="H13" s="372"/>
    </row>
    <row r="14" spans="1:8" x14ac:dyDescent="0.2">
      <c r="A14" s="368">
        <v>7</v>
      </c>
      <c r="C14" s="366" t="s">
        <v>1174</v>
      </c>
      <c r="D14" s="368" t="s">
        <v>1020</v>
      </c>
      <c r="E14" s="371">
        <v>560</v>
      </c>
      <c r="F14" s="389">
        <v>0</v>
      </c>
      <c r="G14" s="369">
        <f t="shared" si="0"/>
        <v>0</v>
      </c>
      <c r="H14" s="372"/>
    </row>
    <row r="15" spans="1:8" x14ac:dyDescent="0.2">
      <c r="A15" s="368">
        <v>8</v>
      </c>
      <c r="C15" s="366" t="s">
        <v>1175</v>
      </c>
      <c r="D15" s="368" t="s">
        <v>1020</v>
      </c>
      <c r="E15" s="368">
        <v>450</v>
      </c>
      <c r="F15" s="389">
        <v>0</v>
      </c>
      <c r="G15" s="369">
        <f t="shared" si="0"/>
        <v>0</v>
      </c>
      <c r="H15" s="372"/>
    </row>
    <row r="16" spans="1:8" s="354" customFormat="1" ht="9" x14ac:dyDescent="0.15">
      <c r="A16" s="357"/>
      <c r="B16" s="358"/>
      <c r="C16" s="359" t="s">
        <v>1228</v>
      </c>
      <c r="D16" s="357"/>
      <c r="E16" s="357"/>
      <c r="F16" s="360"/>
      <c r="G16" s="360">
        <f>SUM(G8:G15)</f>
        <v>0</v>
      </c>
    </row>
    <row r="17" spans="1:8" x14ac:dyDescent="0.2">
      <c r="A17" s="368"/>
      <c r="C17" s="367" t="s">
        <v>1176</v>
      </c>
      <c r="F17" s="373"/>
    </row>
    <row r="18" spans="1:8" x14ac:dyDescent="0.2">
      <c r="A18" s="368">
        <v>9</v>
      </c>
      <c r="C18" s="366" t="s">
        <v>1177</v>
      </c>
      <c r="D18" s="368" t="s">
        <v>983</v>
      </c>
      <c r="E18" s="368">
        <v>50</v>
      </c>
      <c r="F18" s="389">
        <v>0</v>
      </c>
      <c r="G18" s="369">
        <f t="shared" si="0"/>
        <v>0</v>
      </c>
      <c r="H18" s="372"/>
    </row>
    <row r="19" spans="1:8" x14ac:dyDescent="0.2">
      <c r="A19" s="368">
        <v>10</v>
      </c>
      <c r="C19" s="366" t="s">
        <v>1178</v>
      </c>
      <c r="D19" s="368" t="s">
        <v>983</v>
      </c>
      <c r="E19" s="368">
        <v>105</v>
      </c>
      <c r="F19" s="389">
        <v>0</v>
      </c>
      <c r="G19" s="369">
        <f t="shared" si="0"/>
        <v>0</v>
      </c>
      <c r="H19" s="372"/>
    </row>
    <row r="20" spans="1:8" x14ac:dyDescent="0.2">
      <c r="A20" s="368">
        <v>11</v>
      </c>
      <c r="C20" s="366" t="s">
        <v>1179</v>
      </c>
      <c r="D20" s="368" t="s">
        <v>983</v>
      </c>
      <c r="E20" s="368">
        <v>450</v>
      </c>
      <c r="F20" s="389">
        <v>0</v>
      </c>
      <c r="G20" s="369">
        <f t="shared" si="0"/>
        <v>0</v>
      </c>
      <c r="H20" s="372"/>
    </row>
    <row r="21" spans="1:8" x14ac:dyDescent="0.2">
      <c r="A21" s="368">
        <v>12</v>
      </c>
      <c r="C21" s="366" t="s">
        <v>1180</v>
      </c>
      <c r="D21" s="368" t="s">
        <v>983</v>
      </c>
      <c r="E21" s="368">
        <v>2</v>
      </c>
      <c r="F21" s="389">
        <v>0</v>
      </c>
      <c r="G21" s="369">
        <f t="shared" si="0"/>
        <v>0</v>
      </c>
      <c r="H21" s="372"/>
    </row>
    <row r="22" spans="1:8" s="354" customFormat="1" ht="9" x14ac:dyDescent="0.15">
      <c r="A22" s="357"/>
      <c r="B22" s="358"/>
      <c r="C22" s="359" t="s">
        <v>1229</v>
      </c>
      <c r="D22" s="357"/>
      <c r="E22" s="357"/>
      <c r="F22" s="360"/>
      <c r="G22" s="360">
        <f>SUM(G18:G21)</f>
        <v>0</v>
      </c>
    </row>
    <row r="23" spans="1:8" x14ac:dyDescent="0.2">
      <c r="A23" s="368"/>
      <c r="C23" s="367" t="s">
        <v>1181</v>
      </c>
      <c r="F23" s="373"/>
    </row>
    <row r="24" spans="1:8" x14ac:dyDescent="0.2">
      <c r="A24" s="368">
        <v>13</v>
      </c>
      <c r="C24" s="366" t="s">
        <v>1182</v>
      </c>
      <c r="D24" s="368" t="s">
        <v>983</v>
      </c>
      <c r="E24" s="368">
        <v>2</v>
      </c>
      <c r="F24" s="389">
        <v>0</v>
      </c>
      <c r="G24" s="369">
        <f t="shared" si="0"/>
        <v>0</v>
      </c>
      <c r="H24" s="372"/>
    </row>
    <row r="25" spans="1:8" x14ac:dyDescent="0.2">
      <c r="A25" s="368">
        <v>14</v>
      </c>
      <c r="C25" s="366" t="s">
        <v>1183</v>
      </c>
      <c r="D25" s="368" t="s">
        <v>983</v>
      </c>
      <c r="E25" s="368">
        <v>3</v>
      </c>
      <c r="F25" s="389">
        <v>0</v>
      </c>
      <c r="G25" s="369">
        <f t="shared" si="0"/>
        <v>0</v>
      </c>
      <c r="H25" s="372"/>
    </row>
    <row r="26" spans="1:8" x14ac:dyDescent="0.2">
      <c r="A26" s="368">
        <v>15</v>
      </c>
      <c r="C26" s="366" t="s">
        <v>1184</v>
      </c>
      <c r="D26" s="368" t="s">
        <v>983</v>
      </c>
      <c r="E26" s="368">
        <v>4</v>
      </c>
      <c r="F26" s="389">
        <v>0</v>
      </c>
      <c r="G26" s="369">
        <f t="shared" si="0"/>
        <v>0</v>
      </c>
      <c r="H26" s="372"/>
    </row>
    <row r="27" spans="1:8" x14ac:dyDescent="0.2">
      <c r="A27" s="368">
        <v>16</v>
      </c>
      <c r="C27" s="366" t="s">
        <v>1185</v>
      </c>
      <c r="D27" s="368" t="s">
        <v>983</v>
      </c>
      <c r="E27" s="368">
        <v>19</v>
      </c>
      <c r="F27" s="389">
        <v>0</v>
      </c>
      <c r="G27" s="369">
        <f t="shared" si="0"/>
        <v>0</v>
      </c>
      <c r="H27" s="372"/>
    </row>
    <row r="28" spans="1:8" x14ac:dyDescent="0.2">
      <c r="A28" s="368">
        <v>17</v>
      </c>
      <c r="C28" s="366" t="s">
        <v>1186</v>
      </c>
      <c r="D28" s="368" t="s">
        <v>983</v>
      </c>
      <c r="E28" s="368">
        <v>4</v>
      </c>
      <c r="F28" s="389">
        <v>0</v>
      </c>
      <c r="G28" s="369">
        <f t="shared" si="0"/>
        <v>0</v>
      </c>
      <c r="H28" s="372"/>
    </row>
    <row r="29" spans="1:8" s="354" customFormat="1" ht="9" x14ac:dyDescent="0.15">
      <c r="A29" s="357"/>
      <c r="B29" s="358"/>
      <c r="C29" s="359" t="s">
        <v>1230</v>
      </c>
      <c r="D29" s="357"/>
      <c r="E29" s="357"/>
      <c r="F29" s="360"/>
      <c r="G29" s="360">
        <f>SUM(G24:G28)</f>
        <v>0</v>
      </c>
    </row>
    <row r="30" spans="1:8" x14ac:dyDescent="0.2">
      <c r="A30" s="368"/>
      <c r="C30" s="367" t="s">
        <v>1187</v>
      </c>
      <c r="F30" s="373"/>
    </row>
    <row r="31" spans="1:8" x14ac:dyDescent="0.2">
      <c r="A31" s="368">
        <v>18</v>
      </c>
      <c r="C31" s="374" t="s">
        <v>1188</v>
      </c>
      <c r="D31" s="368" t="s">
        <v>983</v>
      </c>
      <c r="E31" s="368">
        <v>1</v>
      </c>
      <c r="F31" s="389">
        <v>0</v>
      </c>
      <c r="G31" s="369">
        <f>E31*F31</f>
        <v>0</v>
      </c>
    </row>
    <row r="32" spans="1:8" x14ac:dyDescent="0.2">
      <c r="A32" s="368">
        <v>19</v>
      </c>
      <c r="C32" s="366" t="s">
        <v>1189</v>
      </c>
      <c r="D32" s="368" t="s">
        <v>983</v>
      </c>
      <c r="E32" s="368">
        <v>44</v>
      </c>
      <c r="F32" s="389">
        <v>0</v>
      </c>
      <c r="G32" s="369">
        <f>E32*F32</f>
        <v>0</v>
      </c>
    </row>
    <row r="33" spans="1:8" s="354" customFormat="1" ht="9" x14ac:dyDescent="0.15">
      <c r="A33" s="357"/>
      <c r="B33" s="358"/>
      <c r="C33" s="359" t="s">
        <v>1239</v>
      </c>
      <c r="D33" s="357"/>
      <c r="E33" s="357"/>
      <c r="F33" s="360"/>
      <c r="G33" s="360">
        <f>SUM(G31:G32)</f>
        <v>0</v>
      </c>
    </row>
    <row r="34" spans="1:8" x14ac:dyDescent="0.2">
      <c r="A34" s="368"/>
      <c r="C34" s="367" t="s">
        <v>1190</v>
      </c>
      <c r="F34" s="373"/>
    </row>
    <row r="35" spans="1:8" x14ac:dyDescent="0.2">
      <c r="A35" s="368">
        <f>A32+1</f>
        <v>20</v>
      </c>
      <c r="C35" s="375" t="s">
        <v>1191</v>
      </c>
      <c r="D35" s="368" t="s">
        <v>983</v>
      </c>
      <c r="E35" s="368">
        <v>58</v>
      </c>
      <c r="F35" s="389">
        <v>0</v>
      </c>
      <c r="G35" s="369">
        <f>E35*F35</f>
        <v>0</v>
      </c>
    </row>
    <row r="36" spans="1:8" x14ac:dyDescent="0.2">
      <c r="A36" s="368">
        <f>A35+1</f>
        <v>21</v>
      </c>
      <c r="C36" s="375" t="s">
        <v>1192</v>
      </c>
      <c r="D36" s="368" t="s">
        <v>983</v>
      </c>
      <c r="E36" s="368">
        <v>13</v>
      </c>
      <c r="F36" s="389">
        <v>0</v>
      </c>
      <c r="G36" s="369">
        <f>E36*F36</f>
        <v>0</v>
      </c>
    </row>
    <row r="37" spans="1:8" x14ac:dyDescent="0.2">
      <c r="A37" s="368">
        <f>A36+1</f>
        <v>22</v>
      </c>
      <c r="C37" s="375" t="s">
        <v>1193</v>
      </c>
      <c r="D37" s="368" t="s">
        <v>983</v>
      </c>
      <c r="E37" s="368">
        <v>8</v>
      </c>
      <c r="F37" s="389">
        <v>0</v>
      </c>
      <c r="G37" s="369">
        <f>E37*F37</f>
        <v>0</v>
      </c>
    </row>
    <row r="38" spans="1:8" x14ac:dyDescent="0.2">
      <c r="A38" s="368">
        <f>A37+1</f>
        <v>23</v>
      </c>
      <c r="C38" s="375" t="s">
        <v>1194</v>
      </c>
      <c r="D38" s="368" t="s">
        <v>983</v>
      </c>
      <c r="E38" s="368">
        <v>12</v>
      </c>
      <c r="F38" s="389">
        <v>0</v>
      </c>
      <c r="G38" s="369">
        <f>E38*F38</f>
        <v>0</v>
      </c>
    </row>
    <row r="39" spans="1:8" s="354" customFormat="1" ht="9" x14ac:dyDescent="0.15">
      <c r="A39" s="357"/>
      <c r="B39" s="358"/>
      <c r="C39" s="359" t="s">
        <v>1238</v>
      </c>
      <c r="D39" s="357"/>
      <c r="E39" s="357"/>
      <c r="F39" s="360"/>
      <c r="G39" s="360">
        <f>SUM(G35:G38)</f>
        <v>0</v>
      </c>
    </row>
    <row r="40" spans="1:8" s="375" customFormat="1" x14ac:dyDescent="0.2">
      <c r="A40" s="376"/>
      <c r="B40" s="377"/>
      <c r="C40" s="378" t="s">
        <v>1195</v>
      </c>
      <c r="D40" s="379"/>
      <c r="E40" s="380"/>
      <c r="F40" s="381" t="s">
        <v>1196</v>
      </c>
      <c r="G40" s="382"/>
    </row>
    <row r="41" spans="1:8" s="375" customFormat="1" ht="19.5" x14ac:dyDescent="0.2">
      <c r="A41" s="376">
        <f>A38+1</f>
        <v>24</v>
      </c>
      <c r="B41" s="377"/>
      <c r="C41" s="383" t="s">
        <v>1221</v>
      </c>
      <c r="D41" s="384" t="s">
        <v>983</v>
      </c>
      <c r="E41" s="385">
        <v>1</v>
      </c>
      <c r="F41" s="389">
        <v>0</v>
      </c>
      <c r="G41" s="386">
        <f>E41*F41</f>
        <v>0</v>
      </c>
    </row>
    <row r="42" spans="1:8" s="375" customFormat="1" x14ac:dyDescent="0.2">
      <c r="A42" s="376">
        <f t="shared" ref="A42:A43" si="1">A41+1</f>
        <v>25</v>
      </c>
      <c r="B42" s="377"/>
      <c r="C42" s="379" t="s">
        <v>1222</v>
      </c>
      <c r="D42" s="384" t="s">
        <v>983</v>
      </c>
      <c r="E42" s="385">
        <v>1</v>
      </c>
      <c r="F42" s="389">
        <v>0</v>
      </c>
      <c r="G42" s="386">
        <f>E42*F42</f>
        <v>0</v>
      </c>
    </row>
    <row r="43" spans="1:8" s="375" customFormat="1" ht="19.5" x14ac:dyDescent="0.2">
      <c r="A43" s="376">
        <f t="shared" si="1"/>
        <v>26</v>
      </c>
      <c r="B43" s="377"/>
      <c r="C43" s="387" t="s">
        <v>1223</v>
      </c>
      <c r="D43" s="384" t="s">
        <v>983</v>
      </c>
      <c r="E43" s="385">
        <v>1</v>
      </c>
      <c r="F43" s="389">
        <v>0</v>
      </c>
      <c r="G43" s="386">
        <f t="shared" ref="G43" si="2">E43*F43</f>
        <v>0</v>
      </c>
    </row>
    <row r="44" spans="1:8" s="354" customFormat="1" ht="9" x14ac:dyDescent="0.15">
      <c r="A44" s="357"/>
      <c r="B44" s="358"/>
      <c r="C44" s="359" t="s">
        <v>1237</v>
      </c>
      <c r="D44" s="357"/>
      <c r="E44" s="357"/>
      <c r="F44" s="360"/>
      <c r="G44" s="360">
        <f>SUM(G41:G43)</f>
        <v>0</v>
      </c>
    </row>
    <row r="45" spans="1:8" s="375" customFormat="1" x14ac:dyDescent="0.2">
      <c r="A45" s="376">
        <v>26</v>
      </c>
      <c r="B45" s="377"/>
      <c r="C45" s="388" t="s">
        <v>1197</v>
      </c>
      <c r="D45" s="384"/>
      <c r="E45" s="386"/>
      <c r="F45" s="386"/>
      <c r="G45" s="386"/>
    </row>
    <row r="46" spans="1:8" x14ac:dyDescent="0.2">
      <c r="A46" s="368">
        <v>27</v>
      </c>
      <c r="C46" s="379" t="s">
        <v>1198</v>
      </c>
      <c r="D46" s="384" t="s">
        <v>983</v>
      </c>
      <c r="E46" s="385">
        <v>10</v>
      </c>
      <c r="F46" s="389">
        <v>0</v>
      </c>
      <c r="G46" s="386">
        <f t="shared" ref="G46:G66" si="3">E46*F46</f>
        <v>0</v>
      </c>
      <c r="H46" s="372"/>
    </row>
    <row r="47" spans="1:8" x14ac:dyDescent="0.2">
      <c r="A47" s="368">
        <v>28</v>
      </c>
      <c r="C47" s="379" t="s">
        <v>1199</v>
      </c>
      <c r="D47" s="384" t="s">
        <v>983</v>
      </c>
      <c r="E47" s="385">
        <v>1</v>
      </c>
      <c r="F47" s="389">
        <v>0</v>
      </c>
      <c r="G47" s="386">
        <f t="shared" si="3"/>
        <v>0</v>
      </c>
      <c r="H47" s="372"/>
    </row>
    <row r="48" spans="1:8" x14ac:dyDescent="0.2">
      <c r="A48" s="376">
        <v>29</v>
      </c>
      <c r="C48" s="379" t="s">
        <v>1200</v>
      </c>
      <c r="D48" s="384" t="s">
        <v>1020</v>
      </c>
      <c r="E48" s="385">
        <v>198</v>
      </c>
      <c r="F48" s="389">
        <v>0</v>
      </c>
      <c r="G48" s="386">
        <f t="shared" si="3"/>
        <v>0</v>
      </c>
      <c r="H48" s="372"/>
    </row>
    <row r="49" spans="1:8" x14ac:dyDescent="0.2">
      <c r="A49" s="376">
        <v>30</v>
      </c>
      <c r="C49" s="379" t="s">
        <v>1201</v>
      </c>
      <c r="D49" s="384" t="s">
        <v>983</v>
      </c>
      <c r="E49" s="385">
        <v>115</v>
      </c>
      <c r="F49" s="389">
        <v>0</v>
      </c>
      <c r="G49" s="386">
        <f t="shared" si="3"/>
        <v>0</v>
      </c>
      <c r="H49" s="372"/>
    </row>
    <row r="50" spans="1:8" x14ac:dyDescent="0.2">
      <c r="A50" s="376">
        <v>31</v>
      </c>
      <c r="C50" s="379" t="s">
        <v>1202</v>
      </c>
      <c r="D50" s="384" t="s">
        <v>983</v>
      </c>
      <c r="E50" s="385">
        <v>8</v>
      </c>
      <c r="F50" s="389">
        <v>0</v>
      </c>
      <c r="G50" s="386">
        <f t="shared" si="3"/>
        <v>0</v>
      </c>
      <c r="H50" s="372"/>
    </row>
    <row r="51" spans="1:8" x14ac:dyDescent="0.2">
      <c r="A51" s="376">
        <v>32</v>
      </c>
      <c r="C51" s="379" t="s">
        <v>1203</v>
      </c>
      <c r="D51" s="384" t="s">
        <v>983</v>
      </c>
      <c r="E51" s="385">
        <v>8</v>
      </c>
      <c r="F51" s="389">
        <v>0</v>
      </c>
      <c r="G51" s="386">
        <f t="shared" si="3"/>
        <v>0</v>
      </c>
      <c r="H51" s="372"/>
    </row>
    <row r="52" spans="1:8" x14ac:dyDescent="0.2">
      <c r="A52" s="376">
        <v>33</v>
      </c>
      <c r="C52" s="379" t="s">
        <v>1204</v>
      </c>
      <c r="D52" s="384" t="s">
        <v>983</v>
      </c>
      <c r="E52" s="385">
        <v>80</v>
      </c>
      <c r="F52" s="389">
        <v>0</v>
      </c>
      <c r="G52" s="386">
        <f t="shared" si="3"/>
        <v>0</v>
      </c>
      <c r="H52" s="372"/>
    </row>
    <row r="53" spans="1:8" x14ac:dyDescent="0.2">
      <c r="A53" s="376">
        <v>34</v>
      </c>
      <c r="C53" s="379" t="s">
        <v>1205</v>
      </c>
      <c r="D53" s="384" t="s">
        <v>983</v>
      </c>
      <c r="E53" s="385">
        <v>8</v>
      </c>
      <c r="F53" s="389">
        <v>0</v>
      </c>
      <c r="G53" s="386">
        <f t="shared" si="3"/>
        <v>0</v>
      </c>
      <c r="H53" s="372"/>
    </row>
    <row r="54" spans="1:8" x14ac:dyDescent="0.2">
      <c r="A54" s="376">
        <v>35</v>
      </c>
      <c r="C54" s="379" t="s">
        <v>1206</v>
      </c>
      <c r="D54" s="384" t="s">
        <v>983</v>
      </c>
      <c r="E54" s="385">
        <v>6</v>
      </c>
      <c r="F54" s="389">
        <v>0</v>
      </c>
      <c r="G54" s="386">
        <f t="shared" si="3"/>
        <v>0</v>
      </c>
      <c r="H54" s="372"/>
    </row>
    <row r="55" spans="1:8" x14ac:dyDescent="0.2">
      <c r="A55" s="376">
        <v>36</v>
      </c>
      <c r="C55" s="379" t="s">
        <v>1207</v>
      </c>
      <c r="D55" s="384" t="s">
        <v>983</v>
      </c>
      <c r="E55" s="385">
        <v>6</v>
      </c>
      <c r="F55" s="389">
        <v>0</v>
      </c>
      <c r="G55" s="386">
        <f t="shared" si="3"/>
        <v>0</v>
      </c>
      <c r="H55" s="372"/>
    </row>
    <row r="56" spans="1:8" x14ac:dyDescent="0.2">
      <c r="A56" s="376">
        <v>37</v>
      </c>
      <c r="C56" s="379" t="s">
        <v>1208</v>
      </c>
      <c r="D56" s="384" t="s">
        <v>983</v>
      </c>
      <c r="E56" s="385">
        <v>6</v>
      </c>
      <c r="F56" s="389">
        <v>0</v>
      </c>
      <c r="G56" s="386">
        <f t="shared" si="3"/>
        <v>0</v>
      </c>
      <c r="H56" s="372"/>
    </row>
    <row r="57" spans="1:8" x14ac:dyDescent="0.2">
      <c r="A57" s="376">
        <v>38</v>
      </c>
      <c r="C57" s="379" t="s">
        <v>1209</v>
      </c>
      <c r="D57" s="384" t="s">
        <v>983</v>
      </c>
      <c r="E57" s="385">
        <v>8</v>
      </c>
      <c r="F57" s="389">
        <v>0</v>
      </c>
      <c r="G57" s="386">
        <f t="shared" si="3"/>
        <v>0</v>
      </c>
      <c r="H57" s="372"/>
    </row>
    <row r="58" spans="1:8" x14ac:dyDescent="0.2">
      <c r="A58" s="376">
        <v>39</v>
      </c>
      <c r="C58" s="379" t="s">
        <v>1210</v>
      </c>
      <c r="D58" s="384" t="s">
        <v>983</v>
      </c>
      <c r="E58" s="385">
        <v>8</v>
      </c>
      <c r="F58" s="389">
        <v>0</v>
      </c>
      <c r="G58" s="386">
        <f t="shared" si="3"/>
        <v>0</v>
      </c>
      <c r="H58" s="372"/>
    </row>
    <row r="59" spans="1:8" x14ac:dyDescent="0.2">
      <c r="A59" s="376">
        <v>40</v>
      </c>
      <c r="C59" s="379" t="s">
        <v>1211</v>
      </c>
      <c r="D59" s="384" t="s">
        <v>983</v>
      </c>
      <c r="E59" s="385">
        <v>16</v>
      </c>
      <c r="F59" s="389">
        <v>0</v>
      </c>
      <c r="G59" s="386">
        <f t="shared" si="3"/>
        <v>0</v>
      </c>
      <c r="H59" s="372"/>
    </row>
    <row r="60" spans="1:8" x14ac:dyDescent="0.2">
      <c r="A60" s="376">
        <v>41</v>
      </c>
      <c r="C60" s="379" t="s">
        <v>1212</v>
      </c>
      <c r="D60" s="384" t="s">
        <v>983</v>
      </c>
      <c r="E60" s="385">
        <v>48</v>
      </c>
      <c r="F60" s="389">
        <v>0</v>
      </c>
      <c r="G60" s="386">
        <f t="shared" si="3"/>
        <v>0</v>
      </c>
      <c r="H60" s="372"/>
    </row>
    <row r="61" spans="1:8" x14ac:dyDescent="0.2">
      <c r="A61" s="376">
        <v>42</v>
      </c>
      <c r="C61" s="379" t="s">
        <v>1213</v>
      </c>
      <c r="D61" s="384" t="s">
        <v>1020</v>
      </c>
      <c r="E61" s="385">
        <v>80</v>
      </c>
      <c r="F61" s="389">
        <v>0</v>
      </c>
      <c r="G61" s="386">
        <f t="shared" si="3"/>
        <v>0</v>
      </c>
      <c r="H61" s="372"/>
    </row>
    <row r="62" spans="1:8" s="354" customFormat="1" ht="9" x14ac:dyDescent="0.15">
      <c r="A62" s="357"/>
      <c r="B62" s="358"/>
      <c r="C62" s="359" t="s">
        <v>1236</v>
      </c>
      <c r="D62" s="357"/>
      <c r="E62" s="357"/>
      <c r="F62" s="360"/>
      <c r="G62" s="360">
        <f>SUM(G46:G61)</f>
        <v>0</v>
      </c>
    </row>
    <row r="63" spans="1:8" s="375" customFormat="1" x14ac:dyDescent="0.2">
      <c r="A63" s="376"/>
      <c r="B63" s="377"/>
      <c r="C63" s="388" t="s">
        <v>1214</v>
      </c>
      <c r="D63" s="384"/>
      <c r="E63" s="385"/>
      <c r="F63" s="386"/>
      <c r="G63" s="386"/>
    </row>
    <row r="64" spans="1:8" ht="19.5" x14ac:dyDescent="0.2">
      <c r="A64" s="376">
        <v>43</v>
      </c>
      <c r="C64" s="383" t="s">
        <v>1235</v>
      </c>
      <c r="D64" s="384" t="s">
        <v>983</v>
      </c>
      <c r="E64" s="385">
        <v>1</v>
      </c>
      <c r="F64" s="389">
        <v>0</v>
      </c>
      <c r="G64" s="386">
        <f t="shared" si="3"/>
        <v>0</v>
      </c>
      <c r="H64" s="372"/>
    </row>
    <row r="65" spans="1:8" x14ac:dyDescent="0.2">
      <c r="A65" s="376">
        <v>44</v>
      </c>
      <c r="C65" s="383" t="s">
        <v>1226</v>
      </c>
      <c r="D65" s="384" t="s">
        <v>983</v>
      </c>
      <c r="E65" s="385">
        <v>1</v>
      </c>
      <c r="F65" s="389">
        <v>0</v>
      </c>
      <c r="G65" s="386">
        <f t="shared" si="3"/>
        <v>0</v>
      </c>
      <c r="H65" s="372"/>
    </row>
    <row r="66" spans="1:8" x14ac:dyDescent="0.2">
      <c r="A66" s="376">
        <v>45</v>
      </c>
      <c r="C66" s="383" t="s">
        <v>1227</v>
      </c>
      <c r="D66" s="384" t="s">
        <v>983</v>
      </c>
      <c r="E66" s="385">
        <v>1</v>
      </c>
      <c r="F66" s="389">
        <v>0</v>
      </c>
      <c r="G66" s="386">
        <f t="shared" si="3"/>
        <v>0</v>
      </c>
      <c r="H66" s="372"/>
    </row>
    <row r="67" spans="1:8" s="354" customFormat="1" ht="9" x14ac:dyDescent="0.15">
      <c r="A67" s="357"/>
      <c r="B67" s="358"/>
      <c r="C67" s="359" t="s">
        <v>1234</v>
      </c>
      <c r="D67" s="357"/>
      <c r="E67" s="357"/>
      <c r="F67" s="360"/>
      <c r="G67" s="360">
        <f>SUM(G64:G66)</f>
        <v>0</v>
      </c>
    </row>
    <row r="68" spans="1:8" x14ac:dyDescent="0.2">
      <c r="A68" s="368"/>
      <c r="C68" s="367" t="s">
        <v>1215</v>
      </c>
      <c r="F68" s="373"/>
    </row>
    <row r="69" spans="1:8" x14ac:dyDescent="0.2">
      <c r="A69" s="368">
        <v>46</v>
      </c>
      <c r="C69" s="366" t="s">
        <v>1216</v>
      </c>
      <c r="D69" s="368" t="s">
        <v>938</v>
      </c>
      <c r="E69" s="368">
        <v>1</v>
      </c>
      <c r="F69" s="389">
        <v>0</v>
      </c>
      <c r="G69" s="369">
        <f>E69*F69</f>
        <v>0</v>
      </c>
    </row>
    <row r="70" spans="1:8" x14ac:dyDescent="0.2">
      <c r="A70" s="368">
        <f>A69+1</f>
        <v>47</v>
      </c>
      <c r="C70" s="366" t="s">
        <v>1217</v>
      </c>
      <c r="D70" s="368" t="s">
        <v>938</v>
      </c>
      <c r="E70" s="368">
        <v>1</v>
      </c>
      <c r="F70" s="389">
        <v>0</v>
      </c>
      <c r="G70" s="369">
        <f>E70*F70</f>
        <v>0</v>
      </c>
    </row>
    <row r="71" spans="1:8" x14ac:dyDescent="0.2">
      <c r="A71" s="368">
        <f>A70+1</f>
        <v>48</v>
      </c>
      <c r="C71" s="366" t="s">
        <v>1218</v>
      </c>
      <c r="D71" s="368" t="s">
        <v>983</v>
      </c>
      <c r="E71" s="368">
        <v>1</v>
      </c>
      <c r="F71" s="389">
        <v>0</v>
      </c>
      <c r="G71" s="369">
        <f>E71*F71</f>
        <v>0</v>
      </c>
    </row>
    <row r="72" spans="1:8" s="354" customFormat="1" ht="9" x14ac:dyDescent="0.15">
      <c r="A72" s="357"/>
      <c r="B72" s="358"/>
      <c r="C72" s="359" t="s">
        <v>1233</v>
      </c>
      <c r="D72" s="357"/>
      <c r="E72" s="357"/>
      <c r="F72" s="360"/>
      <c r="G72" s="360">
        <f>SUM(G69:G71)</f>
        <v>0</v>
      </c>
    </row>
    <row r="73" spans="1:8" s="375" customFormat="1" x14ac:dyDescent="0.2">
      <c r="A73" s="376"/>
      <c r="B73" s="377"/>
      <c r="C73" s="367" t="s">
        <v>1219</v>
      </c>
      <c r="D73" s="384"/>
      <c r="E73" s="385"/>
      <c r="F73" s="386"/>
      <c r="G73" s="386"/>
    </row>
    <row r="74" spans="1:8" x14ac:dyDescent="0.2">
      <c r="A74" s="368">
        <f>A71+1</f>
        <v>49</v>
      </c>
      <c r="C74" s="374" t="s">
        <v>1219</v>
      </c>
      <c r="D74" s="368" t="s">
        <v>938</v>
      </c>
      <c r="E74" s="368">
        <v>1</v>
      </c>
      <c r="F74" s="389">
        <v>0</v>
      </c>
      <c r="G74" s="369">
        <f>E74*F74</f>
        <v>0</v>
      </c>
    </row>
    <row r="75" spans="1:8" s="354" customFormat="1" ht="9" x14ac:dyDescent="0.15">
      <c r="A75" s="357"/>
      <c r="B75" s="358"/>
      <c r="C75" s="359" t="s">
        <v>1232</v>
      </c>
      <c r="D75" s="357"/>
      <c r="E75" s="357"/>
      <c r="F75" s="360"/>
      <c r="G75" s="360">
        <f>SUM(G74)</f>
        <v>0</v>
      </c>
    </row>
    <row r="76" spans="1:8" s="375" customFormat="1" x14ac:dyDescent="0.2">
      <c r="A76" s="376"/>
      <c r="B76" s="377"/>
      <c r="C76" s="367" t="s">
        <v>1220</v>
      </c>
      <c r="D76" s="384"/>
      <c r="E76" s="385"/>
      <c r="F76" s="386"/>
      <c r="G76" s="386"/>
    </row>
    <row r="77" spans="1:8" x14ac:dyDescent="0.2">
      <c r="A77" s="368">
        <f>A74+1</f>
        <v>50</v>
      </c>
      <c r="C77" s="374" t="s">
        <v>1220</v>
      </c>
      <c r="D77" s="368" t="s">
        <v>938</v>
      </c>
      <c r="E77" s="368">
        <v>1</v>
      </c>
      <c r="F77" s="389">
        <v>0</v>
      </c>
      <c r="G77" s="369">
        <f>E77*F77</f>
        <v>0</v>
      </c>
    </row>
    <row r="78" spans="1:8" s="354" customFormat="1" ht="9" x14ac:dyDescent="0.15">
      <c r="A78" s="357"/>
      <c r="B78" s="358"/>
      <c r="C78" s="359" t="s">
        <v>1231</v>
      </c>
      <c r="D78" s="357"/>
      <c r="E78" s="357"/>
      <c r="F78" s="360"/>
      <c r="G78" s="360">
        <f>SUM(G77)</f>
        <v>0</v>
      </c>
    </row>
    <row r="79" spans="1:8" ht="10.5" thickBot="1" x14ac:dyDescent="0.25"/>
    <row r="80" spans="1:8" s="293" customFormat="1" ht="10.5" thickBot="1" x14ac:dyDescent="0.25">
      <c r="A80" s="337"/>
      <c r="B80" s="338"/>
      <c r="C80" s="339" t="s">
        <v>1225</v>
      </c>
      <c r="D80" s="340"/>
      <c r="E80" s="338"/>
      <c r="F80" s="341"/>
      <c r="G80" s="342">
        <f>G78+G75+G72+G67+G62+G44+G39+G33+G29+G22+G16</f>
        <v>0</v>
      </c>
    </row>
  </sheetData>
  <sheetProtection algorithmName="SHA-512" hashValue="hYLrmmlm4X9t3EbdGxxRx7Acv+bfDABs4YnfyS30T2T5WfcGW4sSXQONhdQQkH2FETRvvgOwmYNDf6BTMV3WbQ==" saltValue="iiF6t/S3REUjEsFVd8N7Ow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1" sqref="G1"/>
    </sheetView>
  </sheetViews>
  <sheetFormatPr defaultRowHeight="9.75" x14ac:dyDescent="0.2"/>
  <cols>
    <col min="1" max="1" width="4.7109375" style="1" customWidth="1"/>
    <col min="2" max="2" width="9.140625" style="1"/>
    <col min="3" max="3" width="54.140625" style="1" customWidth="1"/>
    <col min="4" max="5" width="9.140625" style="1"/>
    <col min="6" max="6" width="11.85546875" style="1" customWidth="1"/>
    <col min="7" max="7" width="13.28515625" style="1" customWidth="1"/>
    <col min="8" max="257" width="9.140625" style="1"/>
    <col min="258" max="258" width="54.140625" style="1" customWidth="1"/>
    <col min="259" max="260" width="9.140625" style="1"/>
    <col min="261" max="261" width="11.85546875" style="1" customWidth="1"/>
    <col min="262" max="262" width="13.28515625" style="1" customWidth="1"/>
    <col min="263" max="263" width="12" style="1" customWidth="1"/>
    <col min="264" max="513" width="9.140625" style="1"/>
    <col min="514" max="514" width="54.140625" style="1" customWidth="1"/>
    <col min="515" max="516" width="9.140625" style="1"/>
    <col min="517" max="517" width="11.85546875" style="1" customWidth="1"/>
    <col min="518" max="518" width="13.28515625" style="1" customWidth="1"/>
    <col min="519" max="519" width="12" style="1" customWidth="1"/>
    <col min="520" max="769" width="9.140625" style="1"/>
    <col min="770" max="770" width="54.140625" style="1" customWidth="1"/>
    <col min="771" max="772" width="9.140625" style="1"/>
    <col min="773" max="773" width="11.85546875" style="1" customWidth="1"/>
    <col min="774" max="774" width="13.28515625" style="1" customWidth="1"/>
    <col min="775" max="775" width="12" style="1" customWidth="1"/>
    <col min="776" max="1025" width="9.140625" style="1"/>
    <col min="1026" max="1026" width="54.140625" style="1" customWidth="1"/>
    <col min="1027" max="1028" width="9.140625" style="1"/>
    <col min="1029" max="1029" width="11.85546875" style="1" customWidth="1"/>
    <col min="1030" max="1030" width="13.28515625" style="1" customWidth="1"/>
    <col min="1031" max="1031" width="12" style="1" customWidth="1"/>
    <col min="1032" max="1281" width="9.140625" style="1"/>
    <col min="1282" max="1282" width="54.140625" style="1" customWidth="1"/>
    <col min="1283" max="1284" width="9.140625" style="1"/>
    <col min="1285" max="1285" width="11.85546875" style="1" customWidth="1"/>
    <col min="1286" max="1286" width="13.28515625" style="1" customWidth="1"/>
    <col min="1287" max="1287" width="12" style="1" customWidth="1"/>
    <col min="1288" max="1537" width="9.140625" style="1"/>
    <col min="1538" max="1538" width="54.140625" style="1" customWidth="1"/>
    <col min="1539" max="1540" width="9.140625" style="1"/>
    <col min="1541" max="1541" width="11.85546875" style="1" customWidth="1"/>
    <col min="1542" max="1542" width="13.28515625" style="1" customWidth="1"/>
    <col min="1543" max="1543" width="12" style="1" customWidth="1"/>
    <col min="1544" max="1793" width="9.140625" style="1"/>
    <col min="1794" max="1794" width="54.140625" style="1" customWidth="1"/>
    <col min="1795" max="1796" width="9.140625" style="1"/>
    <col min="1797" max="1797" width="11.85546875" style="1" customWidth="1"/>
    <col min="1798" max="1798" width="13.28515625" style="1" customWidth="1"/>
    <col min="1799" max="1799" width="12" style="1" customWidth="1"/>
    <col min="1800" max="2049" width="9.140625" style="1"/>
    <col min="2050" max="2050" width="54.140625" style="1" customWidth="1"/>
    <col min="2051" max="2052" width="9.140625" style="1"/>
    <col min="2053" max="2053" width="11.85546875" style="1" customWidth="1"/>
    <col min="2054" max="2054" width="13.28515625" style="1" customWidth="1"/>
    <col min="2055" max="2055" width="12" style="1" customWidth="1"/>
    <col min="2056" max="2305" width="9.140625" style="1"/>
    <col min="2306" max="2306" width="54.140625" style="1" customWidth="1"/>
    <col min="2307" max="2308" width="9.140625" style="1"/>
    <col min="2309" max="2309" width="11.85546875" style="1" customWidth="1"/>
    <col min="2310" max="2310" width="13.28515625" style="1" customWidth="1"/>
    <col min="2311" max="2311" width="12" style="1" customWidth="1"/>
    <col min="2312" max="2561" width="9.140625" style="1"/>
    <col min="2562" max="2562" width="54.140625" style="1" customWidth="1"/>
    <col min="2563" max="2564" width="9.140625" style="1"/>
    <col min="2565" max="2565" width="11.85546875" style="1" customWidth="1"/>
    <col min="2566" max="2566" width="13.28515625" style="1" customWidth="1"/>
    <col min="2567" max="2567" width="12" style="1" customWidth="1"/>
    <col min="2568" max="2817" width="9.140625" style="1"/>
    <col min="2818" max="2818" width="54.140625" style="1" customWidth="1"/>
    <col min="2819" max="2820" width="9.140625" style="1"/>
    <col min="2821" max="2821" width="11.85546875" style="1" customWidth="1"/>
    <col min="2822" max="2822" width="13.28515625" style="1" customWidth="1"/>
    <col min="2823" max="2823" width="12" style="1" customWidth="1"/>
    <col min="2824" max="3073" width="9.140625" style="1"/>
    <col min="3074" max="3074" width="54.140625" style="1" customWidth="1"/>
    <col min="3075" max="3076" width="9.140625" style="1"/>
    <col min="3077" max="3077" width="11.85546875" style="1" customWidth="1"/>
    <col min="3078" max="3078" width="13.28515625" style="1" customWidth="1"/>
    <col min="3079" max="3079" width="12" style="1" customWidth="1"/>
    <col min="3080" max="3329" width="9.140625" style="1"/>
    <col min="3330" max="3330" width="54.140625" style="1" customWidth="1"/>
    <col min="3331" max="3332" width="9.140625" style="1"/>
    <col min="3333" max="3333" width="11.85546875" style="1" customWidth="1"/>
    <col min="3334" max="3334" width="13.28515625" style="1" customWidth="1"/>
    <col min="3335" max="3335" width="12" style="1" customWidth="1"/>
    <col min="3336" max="3585" width="9.140625" style="1"/>
    <col min="3586" max="3586" width="54.140625" style="1" customWidth="1"/>
    <col min="3587" max="3588" width="9.140625" style="1"/>
    <col min="3589" max="3589" width="11.85546875" style="1" customWidth="1"/>
    <col min="3590" max="3590" width="13.28515625" style="1" customWidth="1"/>
    <col min="3591" max="3591" width="12" style="1" customWidth="1"/>
    <col min="3592" max="3841" width="9.140625" style="1"/>
    <col min="3842" max="3842" width="54.140625" style="1" customWidth="1"/>
    <col min="3843" max="3844" width="9.140625" style="1"/>
    <col min="3845" max="3845" width="11.85546875" style="1" customWidth="1"/>
    <col min="3846" max="3846" width="13.28515625" style="1" customWidth="1"/>
    <col min="3847" max="3847" width="12" style="1" customWidth="1"/>
    <col min="3848" max="4097" width="9.140625" style="1"/>
    <col min="4098" max="4098" width="54.140625" style="1" customWidth="1"/>
    <col min="4099" max="4100" width="9.140625" style="1"/>
    <col min="4101" max="4101" width="11.85546875" style="1" customWidth="1"/>
    <col min="4102" max="4102" width="13.28515625" style="1" customWidth="1"/>
    <col min="4103" max="4103" width="12" style="1" customWidth="1"/>
    <col min="4104" max="4353" width="9.140625" style="1"/>
    <col min="4354" max="4354" width="54.140625" style="1" customWidth="1"/>
    <col min="4355" max="4356" width="9.140625" style="1"/>
    <col min="4357" max="4357" width="11.85546875" style="1" customWidth="1"/>
    <col min="4358" max="4358" width="13.28515625" style="1" customWidth="1"/>
    <col min="4359" max="4359" width="12" style="1" customWidth="1"/>
    <col min="4360" max="4609" width="9.140625" style="1"/>
    <col min="4610" max="4610" width="54.140625" style="1" customWidth="1"/>
    <col min="4611" max="4612" width="9.140625" style="1"/>
    <col min="4613" max="4613" width="11.85546875" style="1" customWidth="1"/>
    <col min="4614" max="4614" width="13.28515625" style="1" customWidth="1"/>
    <col min="4615" max="4615" width="12" style="1" customWidth="1"/>
    <col min="4616" max="4865" width="9.140625" style="1"/>
    <col min="4866" max="4866" width="54.140625" style="1" customWidth="1"/>
    <col min="4867" max="4868" width="9.140625" style="1"/>
    <col min="4869" max="4869" width="11.85546875" style="1" customWidth="1"/>
    <col min="4870" max="4870" width="13.28515625" style="1" customWidth="1"/>
    <col min="4871" max="4871" width="12" style="1" customWidth="1"/>
    <col min="4872" max="5121" width="9.140625" style="1"/>
    <col min="5122" max="5122" width="54.140625" style="1" customWidth="1"/>
    <col min="5123" max="5124" width="9.140625" style="1"/>
    <col min="5125" max="5125" width="11.85546875" style="1" customWidth="1"/>
    <col min="5126" max="5126" width="13.28515625" style="1" customWidth="1"/>
    <col min="5127" max="5127" width="12" style="1" customWidth="1"/>
    <col min="5128" max="5377" width="9.140625" style="1"/>
    <col min="5378" max="5378" width="54.140625" style="1" customWidth="1"/>
    <col min="5379" max="5380" width="9.140625" style="1"/>
    <col min="5381" max="5381" width="11.85546875" style="1" customWidth="1"/>
    <col min="5382" max="5382" width="13.28515625" style="1" customWidth="1"/>
    <col min="5383" max="5383" width="12" style="1" customWidth="1"/>
    <col min="5384" max="5633" width="9.140625" style="1"/>
    <col min="5634" max="5634" width="54.140625" style="1" customWidth="1"/>
    <col min="5635" max="5636" width="9.140625" style="1"/>
    <col min="5637" max="5637" width="11.85546875" style="1" customWidth="1"/>
    <col min="5638" max="5638" width="13.28515625" style="1" customWidth="1"/>
    <col min="5639" max="5639" width="12" style="1" customWidth="1"/>
    <col min="5640" max="5889" width="9.140625" style="1"/>
    <col min="5890" max="5890" width="54.140625" style="1" customWidth="1"/>
    <col min="5891" max="5892" width="9.140625" style="1"/>
    <col min="5893" max="5893" width="11.85546875" style="1" customWidth="1"/>
    <col min="5894" max="5894" width="13.28515625" style="1" customWidth="1"/>
    <col min="5895" max="5895" width="12" style="1" customWidth="1"/>
    <col min="5896" max="6145" width="9.140625" style="1"/>
    <col min="6146" max="6146" width="54.140625" style="1" customWidth="1"/>
    <col min="6147" max="6148" width="9.140625" style="1"/>
    <col min="6149" max="6149" width="11.85546875" style="1" customWidth="1"/>
    <col min="6150" max="6150" width="13.28515625" style="1" customWidth="1"/>
    <col min="6151" max="6151" width="12" style="1" customWidth="1"/>
    <col min="6152" max="6401" width="9.140625" style="1"/>
    <col min="6402" max="6402" width="54.140625" style="1" customWidth="1"/>
    <col min="6403" max="6404" width="9.140625" style="1"/>
    <col min="6405" max="6405" width="11.85546875" style="1" customWidth="1"/>
    <col min="6406" max="6406" width="13.28515625" style="1" customWidth="1"/>
    <col min="6407" max="6407" width="12" style="1" customWidth="1"/>
    <col min="6408" max="6657" width="9.140625" style="1"/>
    <col min="6658" max="6658" width="54.140625" style="1" customWidth="1"/>
    <col min="6659" max="6660" width="9.140625" style="1"/>
    <col min="6661" max="6661" width="11.85546875" style="1" customWidth="1"/>
    <col min="6662" max="6662" width="13.28515625" style="1" customWidth="1"/>
    <col min="6663" max="6663" width="12" style="1" customWidth="1"/>
    <col min="6664" max="6913" width="9.140625" style="1"/>
    <col min="6914" max="6914" width="54.140625" style="1" customWidth="1"/>
    <col min="6915" max="6916" width="9.140625" style="1"/>
    <col min="6917" max="6917" width="11.85546875" style="1" customWidth="1"/>
    <col min="6918" max="6918" width="13.28515625" style="1" customWidth="1"/>
    <col min="6919" max="6919" width="12" style="1" customWidth="1"/>
    <col min="6920" max="7169" width="9.140625" style="1"/>
    <col min="7170" max="7170" width="54.140625" style="1" customWidth="1"/>
    <col min="7171" max="7172" width="9.140625" style="1"/>
    <col min="7173" max="7173" width="11.85546875" style="1" customWidth="1"/>
    <col min="7174" max="7174" width="13.28515625" style="1" customWidth="1"/>
    <col min="7175" max="7175" width="12" style="1" customWidth="1"/>
    <col min="7176" max="7425" width="9.140625" style="1"/>
    <col min="7426" max="7426" width="54.140625" style="1" customWidth="1"/>
    <col min="7427" max="7428" width="9.140625" style="1"/>
    <col min="7429" max="7429" width="11.85546875" style="1" customWidth="1"/>
    <col min="7430" max="7430" width="13.28515625" style="1" customWidth="1"/>
    <col min="7431" max="7431" width="12" style="1" customWidth="1"/>
    <col min="7432" max="7681" width="9.140625" style="1"/>
    <col min="7682" max="7682" width="54.140625" style="1" customWidth="1"/>
    <col min="7683" max="7684" width="9.140625" style="1"/>
    <col min="7685" max="7685" width="11.85546875" style="1" customWidth="1"/>
    <col min="7686" max="7686" width="13.28515625" style="1" customWidth="1"/>
    <col min="7687" max="7687" width="12" style="1" customWidth="1"/>
    <col min="7688" max="7937" width="9.140625" style="1"/>
    <col min="7938" max="7938" width="54.140625" style="1" customWidth="1"/>
    <col min="7939" max="7940" width="9.140625" style="1"/>
    <col min="7941" max="7941" width="11.85546875" style="1" customWidth="1"/>
    <col min="7942" max="7942" width="13.28515625" style="1" customWidth="1"/>
    <col min="7943" max="7943" width="12" style="1" customWidth="1"/>
    <col min="7944" max="8193" width="9.140625" style="1"/>
    <col min="8194" max="8194" width="54.140625" style="1" customWidth="1"/>
    <col min="8195" max="8196" width="9.140625" style="1"/>
    <col min="8197" max="8197" width="11.85546875" style="1" customWidth="1"/>
    <col min="8198" max="8198" width="13.28515625" style="1" customWidth="1"/>
    <col min="8199" max="8199" width="12" style="1" customWidth="1"/>
    <col min="8200" max="8449" width="9.140625" style="1"/>
    <col min="8450" max="8450" width="54.140625" style="1" customWidth="1"/>
    <col min="8451" max="8452" width="9.140625" style="1"/>
    <col min="8453" max="8453" width="11.85546875" style="1" customWidth="1"/>
    <col min="8454" max="8454" width="13.28515625" style="1" customWidth="1"/>
    <col min="8455" max="8455" width="12" style="1" customWidth="1"/>
    <col min="8456" max="8705" width="9.140625" style="1"/>
    <col min="8706" max="8706" width="54.140625" style="1" customWidth="1"/>
    <col min="8707" max="8708" width="9.140625" style="1"/>
    <col min="8709" max="8709" width="11.85546875" style="1" customWidth="1"/>
    <col min="8710" max="8710" width="13.28515625" style="1" customWidth="1"/>
    <col min="8711" max="8711" width="12" style="1" customWidth="1"/>
    <col min="8712" max="8961" width="9.140625" style="1"/>
    <col min="8962" max="8962" width="54.140625" style="1" customWidth="1"/>
    <col min="8963" max="8964" width="9.140625" style="1"/>
    <col min="8965" max="8965" width="11.85546875" style="1" customWidth="1"/>
    <col min="8966" max="8966" width="13.28515625" style="1" customWidth="1"/>
    <col min="8967" max="8967" width="12" style="1" customWidth="1"/>
    <col min="8968" max="9217" width="9.140625" style="1"/>
    <col min="9218" max="9218" width="54.140625" style="1" customWidth="1"/>
    <col min="9219" max="9220" width="9.140625" style="1"/>
    <col min="9221" max="9221" width="11.85546875" style="1" customWidth="1"/>
    <col min="9222" max="9222" width="13.28515625" style="1" customWidth="1"/>
    <col min="9223" max="9223" width="12" style="1" customWidth="1"/>
    <col min="9224" max="9473" width="9.140625" style="1"/>
    <col min="9474" max="9474" width="54.140625" style="1" customWidth="1"/>
    <col min="9475" max="9476" width="9.140625" style="1"/>
    <col min="9477" max="9477" width="11.85546875" style="1" customWidth="1"/>
    <col min="9478" max="9478" width="13.28515625" style="1" customWidth="1"/>
    <col min="9479" max="9479" width="12" style="1" customWidth="1"/>
    <col min="9480" max="9729" width="9.140625" style="1"/>
    <col min="9730" max="9730" width="54.140625" style="1" customWidth="1"/>
    <col min="9731" max="9732" width="9.140625" style="1"/>
    <col min="9733" max="9733" width="11.85546875" style="1" customWidth="1"/>
    <col min="9734" max="9734" width="13.28515625" style="1" customWidth="1"/>
    <col min="9735" max="9735" width="12" style="1" customWidth="1"/>
    <col min="9736" max="9985" width="9.140625" style="1"/>
    <col min="9986" max="9986" width="54.140625" style="1" customWidth="1"/>
    <col min="9987" max="9988" width="9.140625" style="1"/>
    <col min="9989" max="9989" width="11.85546875" style="1" customWidth="1"/>
    <col min="9990" max="9990" width="13.28515625" style="1" customWidth="1"/>
    <col min="9991" max="9991" width="12" style="1" customWidth="1"/>
    <col min="9992" max="10241" width="9.140625" style="1"/>
    <col min="10242" max="10242" width="54.140625" style="1" customWidth="1"/>
    <col min="10243" max="10244" width="9.140625" style="1"/>
    <col min="10245" max="10245" width="11.85546875" style="1" customWidth="1"/>
    <col min="10246" max="10246" width="13.28515625" style="1" customWidth="1"/>
    <col min="10247" max="10247" width="12" style="1" customWidth="1"/>
    <col min="10248" max="10497" width="9.140625" style="1"/>
    <col min="10498" max="10498" width="54.140625" style="1" customWidth="1"/>
    <col min="10499" max="10500" width="9.140625" style="1"/>
    <col min="10501" max="10501" width="11.85546875" style="1" customWidth="1"/>
    <col min="10502" max="10502" width="13.28515625" style="1" customWidth="1"/>
    <col min="10503" max="10503" width="12" style="1" customWidth="1"/>
    <col min="10504" max="10753" width="9.140625" style="1"/>
    <col min="10754" max="10754" width="54.140625" style="1" customWidth="1"/>
    <col min="10755" max="10756" width="9.140625" style="1"/>
    <col min="10757" max="10757" width="11.85546875" style="1" customWidth="1"/>
    <col min="10758" max="10758" width="13.28515625" style="1" customWidth="1"/>
    <col min="10759" max="10759" width="12" style="1" customWidth="1"/>
    <col min="10760" max="11009" width="9.140625" style="1"/>
    <col min="11010" max="11010" width="54.140625" style="1" customWidth="1"/>
    <col min="11011" max="11012" width="9.140625" style="1"/>
    <col min="11013" max="11013" width="11.85546875" style="1" customWidth="1"/>
    <col min="11014" max="11014" width="13.28515625" style="1" customWidth="1"/>
    <col min="11015" max="11015" width="12" style="1" customWidth="1"/>
    <col min="11016" max="11265" width="9.140625" style="1"/>
    <col min="11266" max="11266" width="54.140625" style="1" customWidth="1"/>
    <col min="11267" max="11268" width="9.140625" style="1"/>
    <col min="11269" max="11269" width="11.85546875" style="1" customWidth="1"/>
    <col min="11270" max="11270" width="13.28515625" style="1" customWidth="1"/>
    <col min="11271" max="11271" width="12" style="1" customWidth="1"/>
    <col min="11272" max="11521" width="9.140625" style="1"/>
    <col min="11522" max="11522" width="54.140625" style="1" customWidth="1"/>
    <col min="11523" max="11524" width="9.140625" style="1"/>
    <col min="11525" max="11525" width="11.85546875" style="1" customWidth="1"/>
    <col min="11526" max="11526" width="13.28515625" style="1" customWidth="1"/>
    <col min="11527" max="11527" width="12" style="1" customWidth="1"/>
    <col min="11528" max="11777" width="9.140625" style="1"/>
    <col min="11778" max="11778" width="54.140625" style="1" customWidth="1"/>
    <col min="11779" max="11780" width="9.140625" style="1"/>
    <col min="11781" max="11781" width="11.85546875" style="1" customWidth="1"/>
    <col min="11782" max="11782" width="13.28515625" style="1" customWidth="1"/>
    <col min="11783" max="11783" width="12" style="1" customWidth="1"/>
    <col min="11784" max="12033" width="9.140625" style="1"/>
    <col min="12034" max="12034" width="54.140625" style="1" customWidth="1"/>
    <col min="12035" max="12036" width="9.140625" style="1"/>
    <col min="12037" max="12037" width="11.85546875" style="1" customWidth="1"/>
    <col min="12038" max="12038" width="13.28515625" style="1" customWidth="1"/>
    <col min="12039" max="12039" width="12" style="1" customWidth="1"/>
    <col min="12040" max="12289" width="9.140625" style="1"/>
    <col min="12290" max="12290" width="54.140625" style="1" customWidth="1"/>
    <col min="12291" max="12292" width="9.140625" style="1"/>
    <col min="12293" max="12293" width="11.85546875" style="1" customWidth="1"/>
    <col min="12294" max="12294" width="13.28515625" style="1" customWidth="1"/>
    <col min="12295" max="12295" width="12" style="1" customWidth="1"/>
    <col min="12296" max="12545" width="9.140625" style="1"/>
    <col min="12546" max="12546" width="54.140625" style="1" customWidth="1"/>
    <col min="12547" max="12548" width="9.140625" style="1"/>
    <col min="12549" max="12549" width="11.85546875" style="1" customWidth="1"/>
    <col min="12550" max="12550" width="13.28515625" style="1" customWidth="1"/>
    <col min="12551" max="12551" width="12" style="1" customWidth="1"/>
    <col min="12552" max="12801" width="9.140625" style="1"/>
    <col min="12802" max="12802" width="54.140625" style="1" customWidth="1"/>
    <col min="12803" max="12804" width="9.140625" style="1"/>
    <col min="12805" max="12805" width="11.85546875" style="1" customWidth="1"/>
    <col min="12806" max="12806" width="13.28515625" style="1" customWidth="1"/>
    <col min="12807" max="12807" width="12" style="1" customWidth="1"/>
    <col min="12808" max="13057" width="9.140625" style="1"/>
    <col min="13058" max="13058" width="54.140625" style="1" customWidth="1"/>
    <col min="13059" max="13060" width="9.140625" style="1"/>
    <col min="13061" max="13061" width="11.85546875" style="1" customWidth="1"/>
    <col min="13062" max="13062" width="13.28515625" style="1" customWidth="1"/>
    <col min="13063" max="13063" width="12" style="1" customWidth="1"/>
    <col min="13064" max="13313" width="9.140625" style="1"/>
    <col min="13314" max="13314" width="54.140625" style="1" customWidth="1"/>
    <col min="13315" max="13316" width="9.140625" style="1"/>
    <col min="13317" max="13317" width="11.85546875" style="1" customWidth="1"/>
    <col min="13318" max="13318" width="13.28515625" style="1" customWidth="1"/>
    <col min="13319" max="13319" width="12" style="1" customWidth="1"/>
    <col min="13320" max="13569" width="9.140625" style="1"/>
    <col min="13570" max="13570" width="54.140625" style="1" customWidth="1"/>
    <col min="13571" max="13572" width="9.140625" style="1"/>
    <col min="13573" max="13573" width="11.85546875" style="1" customWidth="1"/>
    <col min="13574" max="13574" width="13.28515625" style="1" customWidth="1"/>
    <col min="13575" max="13575" width="12" style="1" customWidth="1"/>
    <col min="13576" max="13825" width="9.140625" style="1"/>
    <col min="13826" max="13826" width="54.140625" style="1" customWidth="1"/>
    <col min="13827" max="13828" width="9.140625" style="1"/>
    <col min="13829" max="13829" width="11.85546875" style="1" customWidth="1"/>
    <col min="13830" max="13830" width="13.28515625" style="1" customWidth="1"/>
    <col min="13831" max="13831" width="12" style="1" customWidth="1"/>
    <col min="13832" max="14081" width="9.140625" style="1"/>
    <col min="14082" max="14082" width="54.140625" style="1" customWidth="1"/>
    <col min="14083" max="14084" width="9.140625" style="1"/>
    <col min="14085" max="14085" width="11.85546875" style="1" customWidth="1"/>
    <col min="14086" max="14086" width="13.28515625" style="1" customWidth="1"/>
    <col min="14087" max="14087" width="12" style="1" customWidth="1"/>
    <col min="14088" max="14337" width="9.140625" style="1"/>
    <col min="14338" max="14338" width="54.140625" style="1" customWidth="1"/>
    <col min="14339" max="14340" width="9.140625" style="1"/>
    <col min="14341" max="14341" width="11.85546875" style="1" customWidth="1"/>
    <col min="14342" max="14342" width="13.28515625" style="1" customWidth="1"/>
    <col min="14343" max="14343" width="12" style="1" customWidth="1"/>
    <col min="14344" max="14593" width="9.140625" style="1"/>
    <col min="14594" max="14594" width="54.140625" style="1" customWidth="1"/>
    <col min="14595" max="14596" width="9.140625" style="1"/>
    <col min="14597" max="14597" width="11.85546875" style="1" customWidth="1"/>
    <col min="14598" max="14598" width="13.28515625" style="1" customWidth="1"/>
    <col min="14599" max="14599" width="12" style="1" customWidth="1"/>
    <col min="14600" max="14849" width="9.140625" style="1"/>
    <col min="14850" max="14850" width="54.140625" style="1" customWidth="1"/>
    <col min="14851" max="14852" width="9.140625" style="1"/>
    <col min="14853" max="14853" width="11.85546875" style="1" customWidth="1"/>
    <col min="14854" max="14854" width="13.28515625" style="1" customWidth="1"/>
    <col min="14855" max="14855" width="12" style="1" customWidth="1"/>
    <col min="14856" max="15105" width="9.140625" style="1"/>
    <col min="15106" max="15106" width="54.140625" style="1" customWidth="1"/>
    <col min="15107" max="15108" width="9.140625" style="1"/>
    <col min="15109" max="15109" width="11.85546875" style="1" customWidth="1"/>
    <col min="15110" max="15110" width="13.28515625" style="1" customWidth="1"/>
    <col min="15111" max="15111" width="12" style="1" customWidth="1"/>
    <col min="15112" max="15361" width="9.140625" style="1"/>
    <col min="15362" max="15362" width="54.140625" style="1" customWidth="1"/>
    <col min="15363" max="15364" width="9.140625" style="1"/>
    <col min="15365" max="15365" width="11.85546875" style="1" customWidth="1"/>
    <col min="15366" max="15366" width="13.28515625" style="1" customWidth="1"/>
    <col min="15367" max="15367" width="12" style="1" customWidth="1"/>
    <col min="15368" max="15617" width="9.140625" style="1"/>
    <col min="15618" max="15618" width="54.140625" style="1" customWidth="1"/>
    <col min="15619" max="15620" width="9.140625" style="1"/>
    <col min="15621" max="15621" width="11.85546875" style="1" customWidth="1"/>
    <col min="15622" max="15622" width="13.28515625" style="1" customWidth="1"/>
    <col min="15623" max="15623" width="12" style="1" customWidth="1"/>
    <col min="15624" max="15873" width="9.140625" style="1"/>
    <col min="15874" max="15874" width="54.140625" style="1" customWidth="1"/>
    <col min="15875" max="15876" width="9.140625" style="1"/>
    <col min="15877" max="15877" width="11.85546875" style="1" customWidth="1"/>
    <col min="15878" max="15878" width="13.28515625" style="1" customWidth="1"/>
    <col min="15879" max="15879" width="12" style="1" customWidth="1"/>
    <col min="15880" max="16129" width="9.140625" style="1"/>
    <col min="16130" max="16130" width="54.140625" style="1" customWidth="1"/>
    <col min="16131" max="16132" width="9.140625" style="1"/>
    <col min="16133" max="16133" width="11.85546875" style="1" customWidth="1"/>
    <col min="16134" max="16134" width="13.28515625" style="1" customWidth="1"/>
    <col min="16135" max="16135" width="12" style="1" customWidth="1"/>
    <col min="16136" max="16384" width="9.140625" style="1"/>
  </cols>
  <sheetData>
    <row r="1" spans="1:7" s="2" customFormat="1" ht="9.75" customHeight="1" x14ac:dyDescent="0.2">
      <c r="A1" s="2" t="s">
        <v>0</v>
      </c>
      <c r="F1" s="151" t="s">
        <v>931</v>
      </c>
      <c r="G1" s="151"/>
    </row>
    <row r="2" spans="1:7" s="2" customFormat="1" ht="9.75" customHeight="1" x14ac:dyDescent="0.2">
      <c r="A2" s="2" t="s">
        <v>1</v>
      </c>
      <c r="F2" s="151" t="s">
        <v>930</v>
      </c>
      <c r="G2" s="151"/>
    </row>
    <row r="3" spans="1:7" s="154" customFormat="1" ht="18.75" customHeight="1" x14ac:dyDescent="0.25">
      <c r="A3" s="165" t="s">
        <v>1163</v>
      </c>
      <c r="B3" s="153"/>
      <c r="C3" s="153"/>
      <c r="D3" s="153"/>
      <c r="E3" s="153"/>
      <c r="F3" s="153"/>
      <c r="G3" s="153"/>
    </row>
    <row r="4" spans="1:7" s="201" customFormat="1" ht="12" customHeight="1" thickBot="1" x14ac:dyDescent="0.25">
      <c r="A4" s="240"/>
      <c r="B4" s="202"/>
      <c r="C4" s="202"/>
      <c r="D4" s="202"/>
      <c r="E4" s="241"/>
      <c r="F4" s="242"/>
      <c r="G4" s="242"/>
    </row>
    <row r="5" spans="1:7" s="201" customFormat="1" ht="4.5" customHeight="1" thickBot="1" x14ac:dyDescent="0.25">
      <c r="A5" s="236"/>
      <c r="B5" s="199"/>
      <c r="C5" s="199"/>
      <c r="D5" s="199"/>
      <c r="E5" s="237"/>
      <c r="F5" s="238"/>
      <c r="G5" s="239"/>
    </row>
    <row r="6" spans="1:7" ht="10.5" thickBot="1" x14ac:dyDescent="0.25">
      <c r="A6" s="344" t="s">
        <v>1132</v>
      </c>
      <c r="B6" s="345" t="s">
        <v>1098</v>
      </c>
      <c r="C6" s="345" t="s">
        <v>9</v>
      </c>
      <c r="D6" s="345" t="s">
        <v>1133</v>
      </c>
      <c r="E6" s="345" t="s">
        <v>1134</v>
      </c>
      <c r="F6" s="345" t="s">
        <v>1135</v>
      </c>
      <c r="G6" s="345" t="s">
        <v>1136</v>
      </c>
    </row>
    <row r="7" spans="1:7" x14ac:dyDescent="0.2">
      <c r="A7" s="331"/>
      <c r="C7" s="354" t="s">
        <v>1137</v>
      </c>
      <c r="D7" s="331"/>
      <c r="E7" s="331"/>
      <c r="G7" s="343"/>
    </row>
    <row r="8" spans="1:7" s="347" customFormat="1" x14ac:dyDescent="0.2">
      <c r="A8" s="346">
        <v>1</v>
      </c>
      <c r="C8" s="348" t="s">
        <v>1138</v>
      </c>
      <c r="D8" s="346" t="s">
        <v>965</v>
      </c>
      <c r="E8" s="349">
        <f>((0.7+14.6+3.6+3.9+0.7+19.8+5.3+20)+(6*2.7))*1.1</f>
        <v>93.28</v>
      </c>
      <c r="F8" s="356">
        <v>0</v>
      </c>
      <c r="G8" s="350">
        <f>E8*F8</f>
        <v>0</v>
      </c>
    </row>
    <row r="9" spans="1:7" x14ac:dyDescent="0.2">
      <c r="A9" s="331">
        <f>A8+1</f>
        <v>2</v>
      </c>
      <c r="C9" s="1" t="s">
        <v>1139</v>
      </c>
      <c r="D9" s="331" t="s">
        <v>965</v>
      </c>
      <c r="E9" s="351">
        <f>((5.9+11.7+15.8+14.6+7.2)+3)*1.1</f>
        <v>64.02000000000001</v>
      </c>
      <c r="F9" s="356">
        <v>0</v>
      </c>
      <c r="G9" s="343">
        <f>E9*F9</f>
        <v>0</v>
      </c>
    </row>
    <row r="10" spans="1:7" x14ac:dyDescent="0.2">
      <c r="A10" s="331">
        <f>A9+1</f>
        <v>3</v>
      </c>
      <c r="C10" s="352" t="s">
        <v>1140</v>
      </c>
      <c r="D10" s="353" t="s">
        <v>938</v>
      </c>
      <c r="E10" s="351">
        <v>1</v>
      </c>
      <c r="F10" s="356">
        <v>0</v>
      </c>
      <c r="G10" s="343">
        <f>E10*F10</f>
        <v>0</v>
      </c>
    </row>
    <row r="11" spans="1:7" s="354" customFormat="1" ht="9" x14ac:dyDescent="0.15">
      <c r="A11" s="357"/>
      <c r="B11" s="358"/>
      <c r="C11" s="359" t="s">
        <v>1160</v>
      </c>
      <c r="D11" s="357"/>
      <c r="E11" s="357"/>
      <c r="F11" s="360"/>
      <c r="G11" s="360">
        <f>SUM(G8:G10)</f>
        <v>0</v>
      </c>
    </row>
    <row r="12" spans="1:7" x14ac:dyDescent="0.2">
      <c r="A12" s="331"/>
      <c r="C12" s="354" t="s">
        <v>1141</v>
      </c>
      <c r="D12" s="331"/>
      <c r="E12" s="331"/>
      <c r="F12" s="343"/>
    </row>
    <row r="13" spans="1:7" x14ac:dyDescent="0.2">
      <c r="A13" s="331">
        <f>A10+1</f>
        <v>4</v>
      </c>
      <c r="C13" s="1" t="s">
        <v>1142</v>
      </c>
      <c r="D13" s="353" t="s">
        <v>965</v>
      </c>
      <c r="E13" s="331">
        <v>15</v>
      </c>
      <c r="F13" s="356">
        <v>0</v>
      </c>
      <c r="G13" s="343">
        <f>E13*F13</f>
        <v>0</v>
      </c>
    </row>
    <row r="14" spans="1:7" x14ac:dyDescent="0.2">
      <c r="A14" s="331">
        <f>A13+1</f>
        <v>5</v>
      </c>
      <c r="C14" s="352" t="s">
        <v>1143</v>
      </c>
      <c r="D14" s="331" t="s">
        <v>983</v>
      </c>
      <c r="E14" s="331">
        <v>7</v>
      </c>
      <c r="F14" s="356">
        <v>0</v>
      </c>
      <c r="G14" s="343">
        <f>E14*F14</f>
        <v>0</v>
      </c>
    </row>
    <row r="15" spans="1:7" x14ac:dyDescent="0.2">
      <c r="A15" s="331">
        <f>A14+1</f>
        <v>6</v>
      </c>
      <c r="C15" s="352" t="s">
        <v>1144</v>
      </c>
      <c r="D15" s="353" t="s">
        <v>965</v>
      </c>
      <c r="E15" s="351">
        <f>3*E9</f>
        <v>192.06000000000003</v>
      </c>
      <c r="F15" s="356">
        <v>0</v>
      </c>
      <c r="G15" s="343">
        <f>E15*F15</f>
        <v>0</v>
      </c>
    </row>
    <row r="16" spans="1:7" x14ac:dyDescent="0.2">
      <c r="A16" s="331">
        <f>A15+1</f>
        <v>7</v>
      </c>
      <c r="C16" s="352" t="s">
        <v>1145</v>
      </c>
      <c r="D16" s="331" t="s">
        <v>983</v>
      </c>
      <c r="E16" s="331">
        <v>7</v>
      </c>
      <c r="F16" s="356">
        <v>0</v>
      </c>
      <c r="G16" s="343">
        <f>E16*F16</f>
        <v>0</v>
      </c>
    </row>
    <row r="17" spans="1:7" s="354" customFormat="1" ht="9" x14ac:dyDescent="0.15">
      <c r="A17" s="357"/>
      <c r="B17" s="358"/>
      <c r="C17" s="359" t="s">
        <v>1161</v>
      </c>
      <c r="D17" s="357"/>
      <c r="E17" s="357"/>
      <c r="F17" s="360"/>
      <c r="G17" s="360">
        <f>SUM(G13:G16)</f>
        <v>0</v>
      </c>
    </row>
    <row r="18" spans="1:7" x14ac:dyDescent="0.2">
      <c r="A18" s="331"/>
      <c r="C18" s="354" t="s">
        <v>1146</v>
      </c>
      <c r="D18" s="331"/>
      <c r="E18" s="331"/>
      <c r="F18" s="343"/>
    </row>
    <row r="19" spans="1:7" x14ac:dyDescent="0.2">
      <c r="A19" s="331">
        <f>A16+1</f>
        <v>8</v>
      </c>
      <c r="C19" s="1" t="s">
        <v>1147</v>
      </c>
      <c r="D19" s="353" t="s">
        <v>965</v>
      </c>
      <c r="E19" s="331">
        <v>15</v>
      </c>
      <c r="F19" s="356">
        <v>0</v>
      </c>
      <c r="G19" s="343">
        <f t="shared" ref="G19:G29" si="0">E19*F19</f>
        <v>0</v>
      </c>
    </row>
    <row r="20" spans="1:7" x14ac:dyDescent="0.2">
      <c r="A20" s="331">
        <f>A19+1</f>
        <v>9</v>
      </c>
      <c r="C20" s="352" t="s">
        <v>1159</v>
      </c>
      <c r="D20" s="331" t="s">
        <v>983</v>
      </c>
      <c r="E20" s="331">
        <f>8</f>
        <v>8</v>
      </c>
      <c r="F20" s="356">
        <v>0</v>
      </c>
      <c r="G20" s="343">
        <f t="shared" si="0"/>
        <v>0</v>
      </c>
    </row>
    <row r="21" spans="1:7" x14ac:dyDescent="0.2">
      <c r="A21" s="331">
        <f>A20+1</f>
        <v>10</v>
      </c>
      <c r="C21" s="352" t="s">
        <v>1148</v>
      </c>
      <c r="D21" s="353" t="s">
        <v>983</v>
      </c>
      <c r="E21" s="331">
        <f>E20</f>
        <v>8</v>
      </c>
      <c r="F21" s="356">
        <v>0</v>
      </c>
      <c r="G21" s="343">
        <f t="shared" si="0"/>
        <v>0</v>
      </c>
    </row>
    <row r="22" spans="1:7" x14ac:dyDescent="0.2">
      <c r="A22" s="331">
        <f>A21+1</f>
        <v>11</v>
      </c>
      <c r="C22" s="352" t="s">
        <v>1149</v>
      </c>
      <c r="D22" s="331" t="s">
        <v>983</v>
      </c>
      <c r="E22" s="331">
        <f>E20*2</f>
        <v>16</v>
      </c>
      <c r="F22" s="356">
        <v>0</v>
      </c>
      <c r="G22" s="343">
        <f t="shared" si="0"/>
        <v>0</v>
      </c>
    </row>
    <row r="23" spans="1:7" x14ac:dyDescent="0.2">
      <c r="A23" s="331">
        <f>A22+1</f>
        <v>12</v>
      </c>
      <c r="C23" s="352" t="s">
        <v>1150</v>
      </c>
      <c r="D23" s="331" t="s">
        <v>983</v>
      </c>
      <c r="E23" s="331">
        <f>E20</f>
        <v>8</v>
      </c>
      <c r="F23" s="356">
        <v>0</v>
      </c>
      <c r="G23" s="343">
        <f t="shared" si="0"/>
        <v>0</v>
      </c>
    </row>
    <row r="24" spans="1:7" x14ac:dyDescent="0.2">
      <c r="A24" s="331">
        <f t="shared" ref="A24:A29" si="1">A23+1</f>
        <v>13</v>
      </c>
      <c r="C24" s="352" t="s">
        <v>1151</v>
      </c>
      <c r="D24" s="353" t="s">
        <v>965</v>
      </c>
      <c r="E24" s="351">
        <f>E8+E19</f>
        <v>108.28</v>
      </c>
      <c r="F24" s="356">
        <v>0</v>
      </c>
      <c r="G24" s="343">
        <f t="shared" si="0"/>
        <v>0</v>
      </c>
    </row>
    <row r="25" spans="1:7" x14ac:dyDescent="0.2">
      <c r="A25" s="331">
        <f t="shared" si="1"/>
        <v>14</v>
      </c>
      <c r="C25" s="352" t="s">
        <v>1152</v>
      </c>
      <c r="D25" s="331" t="s">
        <v>983</v>
      </c>
      <c r="E25" s="331">
        <f>E20*2</f>
        <v>16</v>
      </c>
      <c r="F25" s="356">
        <v>0</v>
      </c>
      <c r="G25" s="343">
        <f t="shared" si="0"/>
        <v>0</v>
      </c>
    </row>
    <row r="26" spans="1:7" x14ac:dyDescent="0.2">
      <c r="A26" s="331">
        <f t="shared" si="1"/>
        <v>15</v>
      </c>
      <c r="C26" s="352" t="s">
        <v>1153</v>
      </c>
      <c r="D26" s="331" t="s">
        <v>983</v>
      </c>
      <c r="E26" s="331">
        <v>8</v>
      </c>
      <c r="F26" s="356">
        <v>0</v>
      </c>
      <c r="G26" s="343">
        <f t="shared" si="0"/>
        <v>0</v>
      </c>
    </row>
    <row r="27" spans="1:7" x14ac:dyDescent="0.2">
      <c r="A27" s="331">
        <f t="shared" si="1"/>
        <v>16</v>
      </c>
      <c r="C27" s="352" t="s">
        <v>1154</v>
      </c>
      <c r="D27" s="331" t="s">
        <v>983</v>
      </c>
      <c r="E27" s="331">
        <f>E20*2</f>
        <v>16</v>
      </c>
      <c r="F27" s="356">
        <v>0</v>
      </c>
      <c r="G27" s="343">
        <f t="shared" si="0"/>
        <v>0</v>
      </c>
    </row>
    <row r="28" spans="1:7" x14ac:dyDescent="0.2">
      <c r="A28" s="331">
        <f t="shared" si="1"/>
        <v>17</v>
      </c>
      <c r="C28" s="352" t="s">
        <v>1155</v>
      </c>
      <c r="D28" s="353" t="s">
        <v>965</v>
      </c>
      <c r="E28" s="351">
        <f>E8</f>
        <v>93.28</v>
      </c>
      <c r="F28" s="356">
        <v>0</v>
      </c>
      <c r="G28" s="343">
        <f t="shared" si="0"/>
        <v>0</v>
      </c>
    </row>
    <row r="29" spans="1:7" x14ac:dyDescent="0.2">
      <c r="A29" s="331">
        <f t="shared" si="1"/>
        <v>18</v>
      </c>
      <c r="C29" s="352" t="s">
        <v>1156</v>
      </c>
      <c r="D29" s="353" t="s">
        <v>983</v>
      </c>
      <c r="E29" s="331">
        <v>1</v>
      </c>
      <c r="F29" s="356">
        <v>0</v>
      </c>
      <c r="G29" s="343">
        <f t="shared" si="0"/>
        <v>0</v>
      </c>
    </row>
    <row r="30" spans="1:7" s="354" customFormat="1" ht="9" x14ac:dyDescent="0.15">
      <c r="A30" s="357"/>
      <c r="B30" s="358"/>
      <c r="C30" s="359" t="s">
        <v>1162</v>
      </c>
      <c r="D30" s="357"/>
      <c r="E30" s="357"/>
      <c r="F30" s="360"/>
      <c r="G30" s="360">
        <f>SUM(G19:G29)</f>
        <v>0</v>
      </c>
    </row>
    <row r="31" spans="1:7" s="365" customFormat="1" ht="9" x14ac:dyDescent="0.15">
      <c r="A31" s="361"/>
      <c r="B31" s="362"/>
      <c r="C31" s="363"/>
      <c r="D31" s="361"/>
      <c r="E31" s="361"/>
      <c r="F31" s="364"/>
      <c r="G31" s="362"/>
    </row>
    <row r="32" spans="1:7" x14ac:dyDescent="0.2">
      <c r="A32" s="331">
        <f>A29+1</f>
        <v>19</v>
      </c>
      <c r="C32" s="1" t="s">
        <v>1157</v>
      </c>
      <c r="D32" s="353" t="s">
        <v>938</v>
      </c>
      <c r="E32" s="331">
        <v>1</v>
      </c>
      <c r="F32" s="356">
        <v>0</v>
      </c>
      <c r="G32" s="343">
        <f>E32*F32</f>
        <v>0</v>
      </c>
    </row>
    <row r="33" spans="1:7" s="354" customFormat="1" ht="9" x14ac:dyDescent="0.15">
      <c r="A33" s="357"/>
      <c r="B33" s="358"/>
      <c r="C33" s="359" t="s">
        <v>1165</v>
      </c>
      <c r="D33" s="357"/>
      <c r="E33" s="357"/>
      <c r="F33" s="360"/>
      <c r="G33" s="360">
        <f>G32</f>
        <v>0</v>
      </c>
    </row>
    <row r="34" spans="1:7" x14ac:dyDescent="0.2">
      <c r="F34" s="343"/>
    </row>
    <row r="35" spans="1:7" x14ac:dyDescent="0.2">
      <c r="A35" s="331">
        <f>A32+1</f>
        <v>20</v>
      </c>
      <c r="C35" s="1" t="s">
        <v>1158</v>
      </c>
      <c r="D35" s="353" t="s">
        <v>938</v>
      </c>
      <c r="E35" s="331">
        <v>1</v>
      </c>
      <c r="F35" s="356">
        <v>0</v>
      </c>
      <c r="G35" s="343">
        <f>E35*F35</f>
        <v>0</v>
      </c>
    </row>
    <row r="36" spans="1:7" s="354" customFormat="1" ht="9" x14ac:dyDescent="0.15">
      <c r="A36" s="357"/>
      <c r="B36" s="358"/>
      <c r="C36" s="359" t="s">
        <v>1166</v>
      </c>
      <c r="D36" s="357"/>
      <c r="E36" s="357"/>
      <c r="F36" s="360"/>
      <c r="G36" s="360">
        <f>G35</f>
        <v>0</v>
      </c>
    </row>
    <row r="37" spans="1:7" ht="10.5" thickBot="1" x14ac:dyDescent="0.25"/>
    <row r="38" spans="1:7" s="293" customFormat="1" ht="10.5" thickBot="1" x14ac:dyDescent="0.25">
      <c r="A38" s="337"/>
      <c r="B38" s="338"/>
      <c r="C38" s="339" t="s">
        <v>1164</v>
      </c>
      <c r="D38" s="340"/>
      <c r="E38" s="338"/>
      <c r="F38" s="341"/>
      <c r="G38" s="342">
        <f>G11+G17+G30+G33+G36</f>
        <v>0</v>
      </c>
    </row>
  </sheetData>
  <sheetProtection algorithmName="SHA-512" hashValue="JQoEJzLVLbwqgTlvAuNNiWzV8phtmsDSYH/yWatjMgCcpqzbY4GMJZGFHGBJjuhtvW8lMkzhVPujJIs0nx/9vw==" saltValue="LJgLxKLQ1HF9MCLudn+eyQ==" spinCount="100000" sheet="1" objects="1" scenarios="1" selectLockedCells="1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="90" zoomScaleNormal="90" workbookViewId="0">
      <selection activeCell="F25" sqref="F25"/>
    </sheetView>
  </sheetViews>
  <sheetFormatPr defaultRowHeight="9.75" x14ac:dyDescent="0.2"/>
  <cols>
    <col min="1" max="1" width="5.5703125" style="287" customWidth="1"/>
    <col min="2" max="2" width="16.5703125" style="288" customWidth="1"/>
    <col min="3" max="3" width="51.85546875" style="289" customWidth="1"/>
    <col min="4" max="4" width="6.28515625" style="286" customWidth="1"/>
    <col min="5" max="5" width="6.5703125" style="290" customWidth="1"/>
    <col min="6" max="6" width="11" style="291" customWidth="1"/>
    <col min="7" max="7" width="11" style="292" customWidth="1"/>
    <col min="8" max="8" width="3.140625" style="293" customWidth="1"/>
    <col min="9" max="254" width="9.140625" style="293"/>
    <col min="255" max="255" width="6.85546875" style="293" customWidth="1"/>
    <col min="256" max="256" width="5.5703125" style="293" customWidth="1"/>
    <col min="257" max="257" width="16.5703125" style="293" customWidth="1"/>
    <col min="258" max="258" width="54.7109375" style="293" customWidth="1"/>
    <col min="259" max="259" width="10" style="293" customWidth="1"/>
    <col min="260" max="260" width="9.42578125" style="293" customWidth="1"/>
    <col min="261" max="261" width="8.28515625" style="293" customWidth="1"/>
    <col min="262" max="262" width="13.85546875" style="293" customWidth="1"/>
    <col min="263" max="263" width="14" style="293" customWidth="1"/>
    <col min="264" max="264" width="3.140625" style="293" customWidth="1"/>
    <col min="265" max="510" width="9.140625" style="293"/>
    <col min="511" max="511" width="6.85546875" style="293" customWidth="1"/>
    <col min="512" max="512" width="5.5703125" style="293" customWidth="1"/>
    <col min="513" max="513" width="16.5703125" style="293" customWidth="1"/>
    <col min="514" max="514" width="54.7109375" style="293" customWidth="1"/>
    <col min="515" max="515" width="10" style="293" customWidth="1"/>
    <col min="516" max="516" width="9.42578125" style="293" customWidth="1"/>
    <col min="517" max="517" width="8.28515625" style="293" customWidth="1"/>
    <col min="518" max="518" width="13.85546875" style="293" customWidth="1"/>
    <col min="519" max="519" width="14" style="293" customWidth="1"/>
    <col min="520" max="520" width="3.140625" style="293" customWidth="1"/>
    <col min="521" max="766" width="9.140625" style="293"/>
    <col min="767" max="767" width="6.85546875" style="293" customWidth="1"/>
    <col min="768" max="768" width="5.5703125" style="293" customWidth="1"/>
    <col min="769" max="769" width="16.5703125" style="293" customWidth="1"/>
    <col min="770" max="770" width="54.7109375" style="293" customWidth="1"/>
    <col min="771" max="771" width="10" style="293" customWidth="1"/>
    <col min="772" max="772" width="9.42578125" style="293" customWidth="1"/>
    <col min="773" max="773" width="8.28515625" style="293" customWidth="1"/>
    <col min="774" max="774" width="13.85546875" style="293" customWidth="1"/>
    <col min="775" max="775" width="14" style="293" customWidth="1"/>
    <col min="776" max="776" width="3.140625" style="293" customWidth="1"/>
    <col min="777" max="1022" width="9.140625" style="293"/>
    <col min="1023" max="1023" width="6.85546875" style="293" customWidth="1"/>
    <col min="1024" max="1024" width="5.5703125" style="293" customWidth="1"/>
    <col min="1025" max="1025" width="16.5703125" style="293" customWidth="1"/>
    <col min="1026" max="1026" width="54.7109375" style="293" customWidth="1"/>
    <col min="1027" max="1027" width="10" style="293" customWidth="1"/>
    <col min="1028" max="1028" width="9.42578125" style="293" customWidth="1"/>
    <col min="1029" max="1029" width="8.28515625" style="293" customWidth="1"/>
    <col min="1030" max="1030" width="13.85546875" style="293" customWidth="1"/>
    <col min="1031" max="1031" width="14" style="293" customWidth="1"/>
    <col min="1032" max="1032" width="3.140625" style="293" customWidth="1"/>
    <col min="1033" max="1278" width="9.140625" style="293"/>
    <col min="1279" max="1279" width="6.85546875" style="293" customWidth="1"/>
    <col min="1280" max="1280" width="5.5703125" style="293" customWidth="1"/>
    <col min="1281" max="1281" width="16.5703125" style="293" customWidth="1"/>
    <col min="1282" max="1282" width="54.7109375" style="293" customWidth="1"/>
    <col min="1283" max="1283" width="10" style="293" customWidth="1"/>
    <col min="1284" max="1284" width="9.42578125" style="293" customWidth="1"/>
    <col min="1285" max="1285" width="8.28515625" style="293" customWidth="1"/>
    <col min="1286" max="1286" width="13.85546875" style="293" customWidth="1"/>
    <col min="1287" max="1287" width="14" style="293" customWidth="1"/>
    <col min="1288" max="1288" width="3.140625" style="293" customWidth="1"/>
    <col min="1289" max="1534" width="9.140625" style="293"/>
    <col min="1535" max="1535" width="6.85546875" style="293" customWidth="1"/>
    <col min="1536" max="1536" width="5.5703125" style="293" customWidth="1"/>
    <col min="1537" max="1537" width="16.5703125" style="293" customWidth="1"/>
    <col min="1538" max="1538" width="54.7109375" style="293" customWidth="1"/>
    <col min="1539" max="1539" width="10" style="293" customWidth="1"/>
    <col min="1540" max="1540" width="9.42578125" style="293" customWidth="1"/>
    <col min="1541" max="1541" width="8.28515625" style="293" customWidth="1"/>
    <col min="1542" max="1542" width="13.85546875" style="293" customWidth="1"/>
    <col min="1543" max="1543" width="14" style="293" customWidth="1"/>
    <col min="1544" max="1544" width="3.140625" style="293" customWidth="1"/>
    <col min="1545" max="1790" width="9.140625" style="293"/>
    <col min="1791" max="1791" width="6.85546875" style="293" customWidth="1"/>
    <col min="1792" max="1792" width="5.5703125" style="293" customWidth="1"/>
    <col min="1793" max="1793" width="16.5703125" style="293" customWidth="1"/>
    <col min="1794" max="1794" width="54.7109375" style="293" customWidth="1"/>
    <col min="1795" max="1795" width="10" style="293" customWidth="1"/>
    <col min="1796" max="1796" width="9.42578125" style="293" customWidth="1"/>
    <col min="1797" max="1797" width="8.28515625" style="293" customWidth="1"/>
    <col min="1798" max="1798" width="13.85546875" style="293" customWidth="1"/>
    <col min="1799" max="1799" width="14" style="293" customWidth="1"/>
    <col min="1800" max="1800" width="3.140625" style="293" customWidth="1"/>
    <col min="1801" max="2046" width="9.140625" style="293"/>
    <col min="2047" max="2047" width="6.85546875" style="293" customWidth="1"/>
    <col min="2048" max="2048" width="5.5703125" style="293" customWidth="1"/>
    <col min="2049" max="2049" width="16.5703125" style="293" customWidth="1"/>
    <col min="2050" max="2050" width="54.7109375" style="293" customWidth="1"/>
    <col min="2051" max="2051" width="10" style="293" customWidth="1"/>
    <col min="2052" max="2052" width="9.42578125" style="293" customWidth="1"/>
    <col min="2053" max="2053" width="8.28515625" style="293" customWidth="1"/>
    <col min="2054" max="2054" width="13.85546875" style="293" customWidth="1"/>
    <col min="2055" max="2055" width="14" style="293" customWidth="1"/>
    <col min="2056" max="2056" width="3.140625" style="293" customWidth="1"/>
    <col min="2057" max="2302" width="9.140625" style="293"/>
    <col min="2303" max="2303" width="6.85546875" style="293" customWidth="1"/>
    <col min="2304" max="2304" width="5.5703125" style="293" customWidth="1"/>
    <col min="2305" max="2305" width="16.5703125" style="293" customWidth="1"/>
    <col min="2306" max="2306" width="54.7109375" style="293" customWidth="1"/>
    <col min="2307" max="2307" width="10" style="293" customWidth="1"/>
    <col min="2308" max="2308" width="9.42578125" style="293" customWidth="1"/>
    <col min="2309" max="2309" width="8.28515625" style="293" customWidth="1"/>
    <col min="2310" max="2310" width="13.85546875" style="293" customWidth="1"/>
    <col min="2311" max="2311" width="14" style="293" customWidth="1"/>
    <col min="2312" max="2312" width="3.140625" style="293" customWidth="1"/>
    <col min="2313" max="2558" width="9.140625" style="293"/>
    <col min="2559" max="2559" width="6.85546875" style="293" customWidth="1"/>
    <col min="2560" max="2560" width="5.5703125" style="293" customWidth="1"/>
    <col min="2561" max="2561" width="16.5703125" style="293" customWidth="1"/>
    <col min="2562" max="2562" width="54.7109375" style="293" customWidth="1"/>
    <col min="2563" max="2563" width="10" style="293" customWidth="1"/>
    <col min="2564" max="2564" width="9.42578125" style="293" customWidth="1"/>
    <col min="2565" max="2565" width="8.28515625" style="293" customWidth="1"/>
    <col min="2566" max="2566" width="13.85546875" style="293" customWidth="1"/>
    <col min="2567" max="2567" width="14" style="293" customWidth="1"/>
    <col min="2568" max="2568" width="3.140625" style="293" customWidth="1"/>
    <col min="2569" max="2814" width="9.140625" style="293"/>
    <col min="2815" max="2815" width="6.85546875" style="293" customWidth="1"/>
    <col min="2816" max="2816" width="5.5703125" style="293" customWidth="1"/>
    <col min="2817" max="2817" width="16.5703125" style="293" customWidth="1"/>
    <col min="2818" max="2818" width="54.7109375" style="293" customWidth="1"/>
    <col min="2819" max="2819" width="10" style="293" customWidth="1"/>
    <col min="2820" max="2820" width="9.42578125" style="293" customWidth="1"/>
    <col min="2821" max="2821" width="8.28515625" style="293" customWidth="1"/>
    <col min="2822" max="2822" width="13.85546875" style="293" customWidth="1"/>
    <col min="2823" max="2823" width="14" style="293" customWidth="1"/>
    <col min="2824" max="2824" width="3.140625" style="293" customWidth="1"/>
    <col min="2825" max="3070" width="9.140625" style="293"/>
    <col min="3071" max="3071" width="6.85546875" style="293" customWidth="1"/>
    <col min="3072" max="3072" width="5.5703125" style="293" customWidth="1"/>
    <col min="3073" max="3073" width="16.5703125" style="293" customWidth="1"/>
    <col min="3074" max="3074" width="54.7109375" style="293" customWidth="1"/>
    <col min="3075" max="3075" width="10" style="293" customWidth="1"/>
    <col min="3076" max="3076" width="9.42578125" style="293" customWidth="1"/>
    <col min="3077" max="3077" width="8.28515625" style="293" customWidth="1"/>
    <col min="3078" max="3078" width="13.85546875" style="293" customWidth="1"/>
    <col min="3079" max="3079" width="14" style="293" customWidth="1"/>
    <col min="3080" max="3080" width="3.140625" style="293" customWidth="1"/>
    <col min="3081" max="3326" width="9.140625" style="293"/>
    <col min="3327" max="3327" width="6.85546875" style="293" customWidth="1"/>
    <col min="3328" max="3328" width="5.5703125" style="293" customWidth="1"/>
    <col min="3329" max="3329" width="16.5703125" style="293" customWidth="1"/>
    <col min="3330" max="3330" width="54.7109375" style="293" customWidth="1"/>
    <col min="3331" max="3331" width="10" style="293" customWidth="1"/>
    <col min="3332" max="3332" width="9.42578125" style="293" customWidth="1"/>
    <col min="3333" max="3333" width="8.28515625" style="293" customWidth="1"/>
    <col min="3334" max="3334" width="13.85546875" style="293" customWidth="1"/>
    <col min="3335" max="3335" width="14" style="293" customWidth="1"/>
    <col min="3336" max="3336" width="3.140625" style="293" customWidth="1"/>
    <col min="3337" max="3582" width="9.140625" style="293"/>
    <col min="3583" max="3583" width="6.85546875" style="293" customWidth="1"/>
    <col min="3584" max="3584" width="5.5703125" style="293" customWidth="1"/>
    <col min="3585" max="3585" width="16.5703125" style="293" customWidth="1"/>
    <col min="3586" max="3586" width="54.7109375" style="293" customWidth="1"/>
    <col min="3587" max="3587" width="10" style="293" customWidth="1"/>
    <col min="3588" max="3588" width="9.42578125" style="293" customWidth="1"/>
    <col min="3589" max="3589" width="8.28515625" style="293" customWidth="1"/>
    <col min="3590" max="3590" width="13.85546875" style="293" customWidth="1"/>
    <col min="3591" max="3591" width="14" style="293" customWidth="1"/>
    <col min="3592" max="3592" width="3.140625" style="293" customWidth="1"/>
    <col min="3593" max="3838" width="9.140625" style="293"/>
    <col min="3839" max="3839" width="6.85546875" style="293" customWidth="1"/>
    <col min="3840" max="3840" width="5.5703125" style="293" customWidth="1"/>
    <col min="3841" max="3841" width="16.5703125" style="293" customWidth="1"/>
    <col min="3842" max="3842" width="54.7109375" style="293" customWidth="1"/>
    <col min="3843" max="3843" width="10" style="293" customWidth="1"/>
    <col min="3844" max="3844" width="9.42578125" style="293" customWidth="1"/>
    <col min="3845" max="3845" width="8.28515625" style="293" customWidth="1"/>
    <col min="3846" max="3846" width="13.85546875" style="293" customWidth="1"/>
    <col min="3847" max="3847" width="14" style="293" customWidth="1"/>
    <col min="3848" max="3848" width="3.140625" style="293" customWidth="1"/>
    <col min="3849" max="4094" width="9.140625" style="293"/>
    <col min="4095" max="4095" width="6.85546875" style="293" customWidth="1"/>
    <col min="4096" max="4096" width="5.5703125" style="293" customWidth="1"/>
    <col min="4097" max="4097" width="16.5703125" style="293" customWidth="1"/>
    <col min="4098" max="4098" width="54.7109375" style="293" customWidth="1"/>
    <col min="4099" max="4099" width="10" style="293" customWidth="1"/>
    <col min="4100" max="4100" width="9.42578125" style="293" customWidth="1"/>
    <col min="4101" max="4101" width="8.28515625" style="293" customWidth="1"/>
    <col min="4102" max="4102" width="13.85546875" style="293" customWidth="1"/>
    <col min="4103" max="4103" width="14" style="293" customWidth="1"/>
    <col min="4104" max="4104" width="3.140625" style="293" customWidth="1"/>
    <col min="4105" max="4350" width="9.140625" style="293"/>
    <col min="4351" max="4351" width="6.85546875" style="293" customWidth="1"/>
    <col min="4352" max="4352" width="5.5703125" style="293" customWidth="1"/>
    <col min="4353" max="4353" width="16.5703125" style="293" customWidth="1"/>
    <col min="4354" max="4354" width="54.7109375" style="293" customWidth="1"/>
    <col min="4355" max="4355" width="10" style="293" customWidth="1"/>
    <col min="4356" max="4356" width="9.42578125" style="293" customWidth="1"/>
    <col min="4357" max="4357" width="8.28515625" style="293" customWidth="1"/>
    <col min="4358" max="4358" width="13.85546875" style="293" customWidth="1"/>
    <col min="4359" max="4359" width="14" style="293" customWidth="1"/>
    <col min="4360" max="4360" width="3.140625" style="293" customWidth="1"/>
    <col min="4361" max="4606" width="9.140625" style="293"/>
    <col min="4607" max="4607" width="6.85546875" style="293" customWidth="1"/>
    <col min="4608" max="4608" width="5.5703125" style="293" customWidth="1"/>
    <col min="4609" max="4609" width="16.5703125" style="293" customWidth="1"/>
    <col min="4610" max="4610" width="54.7109375" style="293" customWidth="1"/>
    <col min="4611" max="4611" width="10" style="293" customWidth="1"/>
    <col min="4612" max="4612" width="9.42578125" style="293" customWidth="1"/>
    <col min="4613" max="4613" width="8.28515625" style="293" customWidth="1"/>
    <col min="4614" max="4614" width="13.85546875" style="293" customWidth="1"/>
    <col min="4615" max="4615" width="14" style="293" customWidth="1"/>
    <col min="4616" max="4616" width="3.140625" style="293" customWidth="1"/>
    <col min="4617" max="4862" width="9.140625" style="293"/>
    <col min="4863" max="4863" width="6.85546875" style="293" customWidth="1"/>
    <col min="4864" max="4864" width="5.5703125" style="293" customWidth="1"/>
    <col min="4865" max="4865" width="16.5703125" style="293" customWidth="1"/>
    <col min="4866" max="4866" width="54.7109375" style="293" customWidth="1"/>
    <col min="4867" max="4867" width="10" style="293" customWidth="1"/>
    <col min="4868" max="4868" width="9.42578125" style="293" customWidth="1"/>
    <col min="4869" max="4869" width="8.28515625" style="293" customWidth="1"/>
    <col min="4870" max="4870" width="13.85546875" style="293" customWidth="1"/>
    <col min="4871" max="4871" width="14" style="293" customWidth="1"/>
    <col min="4872" max="4872" width="3.140625" style="293" customWidth="1"/>
    <col min="4873" max="5118" width="9.140625" style="293"/>
    <col min="5119" max="5119" width="6.85546875" style="293" customWidth="1"/>
    <col min="5120" max="5120" width="5.5703125" style="293" customWidth="1"/>
    <col min="5121" max="5121" width="16.5703125" style="293" customWidth="1"/>
    <col min="5122" max="5122" width="54.7109375" style="293" customWidth="1"/>
    <col min="5123" max="5123" width="10" style="293" customWidth="1"/>
    <col min="5124" max="5124" width="9.42578125" style="293" customWidth="1"/>
    <col min="5125" max="5125" width="8.28515625" style="293" customWidth="1"/>
    <col min="5126" max="5126" width="13.85546875" style="293" customWidth="1"/>
    <col min="5127" max="5127" width="14" style="293" customWidth="1"/>
    <col min="5128" max="5128" width="3.140625" style="293" customWidth="1"/>
    <col min="5129" max="5374" width="9.140625" style="293"/>
    <col min="5375" max="5375" width="6.85546875" style="293" customWidth="1"/>
    <col min="5376" max="5376" width="5.5703125" style="293" customWidth="1"/>
    <col min="5377" max="5377" width="16.5703125" style="293" customWidth="1"/>
    <col min="5378" max="5378" width="54.7109375" style="293" customWidth="1"/>
    <col min="5379" max="5379" width="10" style="293" customWidth="1"/>
    <col min="5380" max="5380" width="9.42578125" style="293" customWidth="1"/>
    <col min="5381" max="5381" width="8.28515625" style="293" customWidth="1"/>
    <col min="5382" max="5382" width="13.85546875" style="293" customWidth="1"/>
    <col min="5383" max="5383" width="14" style="293" customWidth="1"/>
    <col min="5384" max="5384" width="3.140625" style="293" customWidth="1"/>
    <col min="5385" max="5630" width="9.140625" style="293"/>
    <col min="5631" max="5631" width="6.85546875" style="293" customWidth="1"/>
    <col min="5632" max="5632" width="5.5703125" style="293" customWidth="1"/>
    <col min="5633" max="5633" width="16.5703125" style="293" customWidth="1"/>
    <col min="5634" max="5634" width="54.7109375" style="293" customWidth="1"/>
    <col min="5635" max="5635" width="10" style="293" customWidth="1"/>
    <col min="5636" max="5636" width="9.42578125" style="293" customWidth="1"/>
    <col min="5637" max="5637" width="8.28515625" style="293" customWidth="1"/>
    <col min="5638" max="5638" width="13.85546875" style="293" customWidth="1"/>
    <col min="5639" max="5639" width="14" style="293" customWidth="1"/>
    <col min="5640" max="5640" width="3.140625" style="293" customWidth="1"/>
    <col min="5641" max="5886" width="9.140625" style="293"/>
    <col min="5887" max="5887" width="6.85546875" style="293" customWidth="1"/>
    <col min="5888" max="5888" width="5.5703125" style="293" customWidth="1"/>
    <col min="5889" max="5889" width="16.5703125" style="293" customWidth="1"/>
    <col min="5890" max="5890" width="54.7109375" style="293" customWidth="1"/>
    <col min="5891" max="5891" width="10" style="293" customWidth="1"/>
    <col min="5892" max="5892" width="9.42578125" style="293" customWidth="1"/>
    <col min="5893" max="5893" width="8.28515625" style="293" customWidth="1"/>
    <col min="5894" max="5894" width="13.85546875" style="293" customWidth="1"/>
    <col min="5895" max="5895" width="14" style="293" customWidth="1"/>
    <col min="5896" max="5896" width="3.140625" style="293" customWidth="1"/>
    <col min="5897" max="6142" width="9.140625" style="293"/>
    <col min="6143" max="6143" width="6.85546875" style="293" customWidth="1"/>
    <col min="6144" max="6144" width="5.5703125" style="293" customWidth="1"/>
    <col min="6145" max="6145" width="16.5703125" style="293" customWidth="1"/>
    <col min="6146" max="6146" width="54.7109375" style="293" customWidth="1"/>
    <col min="6147" max="6147" width="10" style="293" customWidth="1"/>
    <col min="6148" max="6148" width="9.42578125" style="293" customWidth="1"/>
    <col min="6149" max="6149" width="8.28515625" style="293" customWidth="1"/>
    <col min="6150" max="6150" width="13.85546875" style="293" customWidth="1"/>
    <col min="6151" max="6151" width="14" style="293" customWidth="1"/>
    <col min="6152" max="6152" width="3.140625" style="293" customWidth="1"/>
    <col min="6153" max="6398" width="9.140625" style="293"/>
    <col min="6399" max="6399" width="6.85546875" style="293" customWidth="1"/>
    <col min="6400" max="6400" width="5.5703125" style="293" customWidth="1"/>
    <col min="6401" max="6401" width="16.5703125" style="293" customWidth="1"/>
    <col min="6402" max="6402" width="54.7109375" style="293" customWidth="1"/>
    <col min="6403" max="6403" width="10" style="293" customWidth="1"/>
    <col min="6404" max="6404" width="9.42578125" style="293" customWidth="1"/>
    <col min="6405" max="6405" width="8.28515625" style="293" customWidth="1"/>
    <col min="6406" max="6406" width="13.85546875" style="293" customWidth="1"/>
    <col min="6407" max="6407" width="14" style="293" customWidth="1"/>
    <col min="6408" max="6408" width="3.140625" style="293" customWidth="1"/>
    <col min="6409" max="6654" width="9.140625" style="293"/>
    <col min="6655" max="6655" width="6.85546875" style="293" customWidth="1"/>
    <col min="6656" max="6656" width="5.5703125" style="293" customWidth="1"/>
    <col min="6657" max="6657" width="16.5703125" style="293" customWidth="1"/>
    <col min="6658" max="6658" width="54.7109375" style="293" customWidth="1"/>
    <col min="6659" max="6659" width="10" style="293" customWidth="1"/>
    <col min="6660" max="6660" width="9.42578125" style="293" customWidth="1"/>
    <col min="6661" max="6661" width="8.28515625" style="293" customWidth="1"/>
    <col min="6662" max="6662" width="13.85546875" style="293" customWidth="1"/>
    <col min="6663" max="6663" width="14" style="293" customWidth="1"/>
    <col min="6664" max="6664" width="3.140625" style="293" customWidth="1"/>
    <col min="6665" max="6910" width="9.140625" style="293"/>
    <col min="6911" max="6911" width="6.85546875" style="293" customWidth="1"/>
    <col min="6912" max="6912" width="5.5703125" style="293" customWidth="1"/>
    <col min="6913" max="6913" width="16.5703125" style="293" customWidth="1"/>
    <col min="6914" max="6914" width="54.7109375" style="293" customWidth="1"/>
    <col min="6915" max="6915" width="10" style="293" customWidth="1"/>
    <col min="6916" max="6916" width="9.42578125" style="293" customWidth="1"/>
    <col min="6917" max="6917" width="8.28515625" style="293" customWidth="1"/>
    <col min="6918" max="6918" width="13.85546875" style="293" customWidth="1"/>
    <col min="6919" max="6919" width="14" style="293" customWidth="1"/>
    <col min="6920" max="6920" width="3.140625" style="293" customWidth="1"/>
    <col min="6921" max="7166" width="9.140625" style="293"/>
    <col min="7167" max="7167" width="6.85546875" style="293" customWidth="1"/>
    <col min="7168" max="7168" width="5.5703125" style="293" customWidth="1"/>
    <col min="7169" max="7169" width="16.5703125" style="293" customWidth="1"/>
    <col min="7170" max="7170" width="54.7109375" style="293" customWidth="1"/>
    <col min="7171" max="7171" width="10" style="293" customWidth="1"/>
    <col min="7172" max="7172" width="9.42578125" style="293" customWidth="1"/>
    <col min="7173" max="7173" width="8.28515625" style="293" customWidth="1"/>
    <col min="7174" max="7174" width="13.85546875" style="293" customWidth="1"/>
    <col min="7175" max="7175" width="14" style="293" customWidth="1"/>
    <col min="7176" max="7176" width="3.140625" style="293" customWidth="1"/>
    <col min="7177" max="7422" width="9.140625" style="293"/>
    <col min="7423" max="7423" width="6.85546875" style="293" customWidth="1"/>
    <col min="7424" max="7424" width="5.5703125" style="293" customWidth="1"/>
    <col min="7425" max="7425" width="16.5703125" style="293" customWidth="1"/>
    <col min="7426" max="7426" width="54.7109375" style="293" customWidth="1"/>
    <col min="7427" max="7427" width="10" style="293" customWidth="1"/>
    <col min="7428" max="7428" width="9.42578125" style="293" customWidth="1"/>
    <col min="7429" max="7429" width="8.28515625" style="293" customWidth="1"/>
    <col min="7430" max="7430" width="13.85546875" style="293" customWidth="1"/>
    <col min="7431" max="7431" width="14" style="293" customWidth="1"/>
    <col min="7432" max="7432" width="3.140625" style="293" customWidth="1"/>
    <col min="7433" max="7678" width="9.140625" style="293"/>
    <col min="7679" max="7679" width="6.85546875" style="293" customWidth="1"/>
    <col min="7680" max="7680" width="5.5703125" style="293" customWidth="1"/>
    <col min="7681" max="7681" width="16.5703125" style="293" customWidth="1"/>
    <col min="7682" max="7682" width="54.7109375" style="293" customWidth="1"/>
    <col min="7683" max="7683" width="10" style="293" customWidth="1"/>
    <col min="7684" max="7684" width="9.42578125" style="293" customWidth="1"/>
    <col min="7685" max="7685" width="8.28515625" style="293" customWidth="1"/>
    <col min="7686" max="7686" width="13.85546875" style="293" customWidth="1"/>
    <col min="7687" max="7687" width="14" style="293" customWidth="1"/>
    <col min="7688" max="7688" width="3.140625" style="293" customWidth="1"/>
    <col min="7689" max="7934" width="9.140625" style="293"/>
    <col min="7935" max="7935" width="6.85546875" style="293" customWidth="1"/>
    <col min="7936" max="7936" width="5.5703125" style="293" customWidth="1"/>
    <col min="7937" max="7937" width="16.5703125" style="293" customWidth="1"/>
    <col min="7938" max="7938" width="54.7109375" style="293" customWidth="1"/>
    <col min="7939" max="7939" width="10" style="293" customWidth="1"/>
    <col min="7940" max="7940" width="9.42578125" style="293" customWidth="1"/>
    <col min="7941" max="7941" width="8.28515625" style="293" customWidth="1"/>
    <col min="7942" max="7942" width="13.85546875" style="293" customWidth="1"/>
    <col min="7943" max="7943" width="14" style="293" customWidth="1"/>
    <col min="7944" max="7944" width="3.140625" style="293" customWidth="1"/>
    <col min="7945" max="8190" width="9.140625" style="293"/>
    <col min="8191" max="8191" width="6.85546875" style="293" customWidth="1"/>
    <col min="8192" max="8192" width="5.5703125" style="293" customWidth="1"/>
    <col min="8193" max="8193" width="16.5703125" style="293" customWidth="1"/>
    <col min="8194" max="8194" width="54.7109375" style="293" customWidth="1"/>
    <col min="8195" max="8195" width="10" style="293" customWidth="1"/>
    <col min="8196" max="8196" width="9.42578125" style="293" customWidth="1"/>
    <col min="8197" max="8197" width="8.28515625" style="293" customWidth="1"/>
    <col min="8198" max="8198" width="13.85546875" style="293" customWidth="1"/>
    <col min="8199" max="8199" width="14" style="293" customWidth="1"/>
    <col min="8200" max="8200" width="3.140625" style="293" customWidth="1"/>
    <col min="8201" max="8446" width="9.140625" style="293"/>
    <col min="8447" max="8447" width="6.85546875" style="293" customWidth="1"/>
    <col min="8448" max="8448" width="5.5703125" style="293" customWidth="1"/>
    <col min="8449" max="8449" width="16.5703125" style="293" customWidth="1"/>
    <col min="8450" max="8450" width="54.7109375" style="293" customWidth="1"/>
    <col min="8451" max="8451" width="10" style="293" customWidth="1"/>
    <col min="8452" max="8452" width="9.42578125" style="293" customWidth="1"/>
    <col min="8453" max="8453" width="8.28515625" style="293" customWidth="1"/>
    <col min="8454" max="8454" width="13.85546875" style="293" customWidth="1"/>
    <col min="8455" max="8455" width="14" style="293" customWidth="1"/>
    <col min="8456" max="8456" width="3.140625" style="293" customWidth="1"/>
    <col min="8457" max="8702" width="9.140625" style="293"/>
    <col min="8703" max="8703" width="6.85546875" style="293" customWidth="1"/>
    <col min="8704" max="8704" width="5.5703125" style="293" customWidth="1"/>
    <col min="8705" max="8705" width="16.5703125" style="293" customWidth="1"/>
    <col min="8706" max="8706" width="54.7109375" style="293" customWidth="1"/>
    <col min="8707" max="8707" width="10" style="293" customWidth="1"/>
    <col min="8708" max="8708" width="9.42578125" style="293" customWidth="1"/>
    <col min="8709" max="8709" width="8.28515625" style="293" customWidth="1"/>
    <col min="8710" max="8710" width="13.85546875" style="293" customWidth="1"/>
    <col min="8711" max="8711" width="14" style="293" customWidth="1"/>
    <col min="8712" max="8712" width="3.140625" style="293" customWidth="1"/>
    <col min="8713" max="8958" width="9.140625" style="293"/>
    <col min="8959" max="8959" width="6.85546875" style="293" customWidth="1"/>
    <col min="8960" max="8960" width="5.5703125" style="293" customWidth="1"/>
    <col min="8961" max="8961" width="16.5703125" style="293" customWidth="1"/>
    <col min="8962" max="8962" width="54.7109375" style="293" customWidth="1"/>
    <col min="8963" max="8963" width="10" style="293" customWidth="1"/>
    <col min="8964" max="8964" width="9.42578125" style="293" customWidth="1"/>
    <col min="8965" max="8965" width="8.28515625" style="293" customWidth="1"/>
    <col min="8966" max="8966" width="13.85546875" style="293" customWidth="1"/>
    <col min="8967" max="8967" width="14" style="293" customWidth="1"/>
    <col min="8968" max="8968" width="3.140625" style="293" customWidth="1"/>
    <col min="8969" max="9214" width="9.140625" style="293"/>
    <col min="9215" max="9215" width="6.85546875" style="293" customWidth="1"/>
    <col min="9216" max="9216" width="5.5703125" style="293" customWidth="1"/>
    <col min="9217" max="9217" width="16.5703125" style="293" customWidth="1"/>
    <col min="9218" max="9218" width="54.7109375" style="293" customWidth="1"/>
    <col min="9219" max="9219" width="10" style="293" customWidth="1"/>
    <col min="9220" max="9220" width="9.42578125" style="293" customWidth="1"/>
    <col min="9221" max="9221" width="8.28515625" style="293" customWidth="1"/>
    <col min="9222" max="9222" width="13.85546875" style="293" customWidth="1"/>
    <col min="9223" max="9223" width="14" style="293" customWidth="1"/>
    <col min="9224" max="9224" width="3.140625" style="293" customWidth="1"/>
    <col min="9225" max="9470" width="9.140625" style="293"/>
    <col min="9471" max="9471" width="6.85546875" style="293" customWidth="1"/>
    <col min="9472" max="9472" width="5.5703125" style="293" customWidth="1"/>
    <col min="9473" max="9473" width="16.5703125" style="293" customWidth="1"/>
    <col min="9474" max="9474" width="54.7109375" style="293" customWidth="1"/>
    <col min="9475" max="9475" width="10" style="293" customWidth="1"/>
    <col min="9476" max="9476" width="9.42578125" style="293" customWidth="1"/>
    <col min="9477" max="9477" width="8.28515625" style="293" customWidth="1"/>
    <col min="9478" max="9478" width="13.85546875" style="293" customWidth="1"/>
    <col min="9479" max="9479" width="14" style="293" customWidth="1"/>
    <col min="9480" max="9480" width="3.140625" style="293" customWidth="1"/>
    <col min="9481" max="9726" width="9.140625" style="293"/>
    <col min="9727" max="9727" width="6.85546875" style="293" customWidth="1"/>
    <col min="9728" max="9728" width="5.5703125" style="293" customWidth="1"/>
    <col min="9729" max="9729" width="16.5703125" style="293" customWidth="1"/>
    <col min="9730" max="9730" width="54.7109375" style="293" customWidth="1"/>
    <col min="9731" max="9731" width="10" style="293" customWidth="1"/>
    <col min="9732" max="9732" width="9.42578125" style="293" customWidth="1"/>
    <col min="9733" max="9733" width="8.28515625" style="293" customWidth="1"/>
    <col min="9734" max="9734" width="13.85546875" style="293" customWidth="1"/>
    <col min="9735" max="9735" width="14" style="293" customWidth="1"/>
    <col min="9736" max="9736" width="3.140625" style="293" customWidth="1"/>
    <col min="9737" max="9982" width="9.140625" style="293"/>
    <col min="9983" max="9983" width="6.85546875" style="293" customWidth="1"/>
    <col min="9984" max="9984" width="5.5703125" style="293" customWidth="1"/>
    <col min="9985" max="9985" width="16.5703125" style="293" customWidth="1"/>
    <col min="9986" max="9986" width="54.7109375" style="293" customWidth="1"/>
    <col min="9987" max="9987" width="10" style="293" customWidth="1"/>
    <col min="9988" max="9988" width="9.42578125" style="293" customWidth="1"/>
    <col min="9989" max="9989" width="8.28515625" style="293" customWidth="1"/>
    <col min="9990" max="9990" width="13.85546875" style="293" customWidth="1"/>
    <col min="9991" max="9991" width="14" style="293" customWidth="1"/>
    <col min="9992" max="9992" width="3.140625" style="293" customWidth="1"/>
    <col min="9993" max="10238" width="9.140625" style="293"/>
    <col min="10239" max="10239" width="6.85546875" style="293" customWidth="1"/>
    <col min="10240" max="10240" width="5.5703125" style="293" customWidth="1"/>
    <col min="10241" max="10241" width="16.5703125" style="293" customWidth="1"/>
    <col min="10242" max="10242" width="54.7109375" style="293" customWidth="1"/>
    <col min="10243" max="10243" width="10" style="293" customWidth="1"/>
    <col min="10244" max="10244" width="9.42578125" style="293" customWidth="1"/>
    <col min="10245" max="10245" width="8.28515625" style="293" customWidth="1"/>
    <col min="10246" max="10246" width="13.85546875" style="293" customWidth="1"/>
    <col min="10247" max="10247" width="14" style="293" customWidth="1"/>
    <col min="10248" max="10248" width="3.140625" style="293" customWidth="1"/>
    <col min="10249" max="10494" width="9.140625" style="293"/>
    <col min="10495" max="10495" width="6.85546875" style="293" customWidth="1"/>
    <col min="10496" max="10496" width="5.5703125" style="293" customWidth="1"/>
    <col min="10497" max="10497" width="16.5703125" style="293" customWidth="1"/>
    <col min="10498" max="10498" width="54.7109375" style="293" customWidth="1"/>
    <col min="10499" max="10499" width="10" style="293" customWidth="1"/>
    <col min="10500" max="10500" width="9.42578125" style="293" customWidth="1"/>
    <col min="10501" max="10501" width="8.28515625" style="293" customWidth="1"/>
    <col min="10502" max="10502" width="13.85546875" style="293" customWidth="1"/>
    <col min="10503" max="10503" width="14" style="293" customWidth="1"/>
    <col min="10504" max="10504" width="3.140625" style="293" customWidth="1"/>
    <col min="10505" max="10750" width="9.140625" style="293"/>
    <col min="10751" max="10751" width="6.85546875" style="293" customWidth="1"/>
    <col min="10752" max="10752" width="5.5703125" style="293" customWidth="1"/>
    <col min="10753" max="10753" width="16.5703125" style="293" customWidth="1"/>
    <col min="10754" max="10754" width="54.7109375" style="293" customWidth="1"/>
    <col min="10755" max="10755" width="10" style="293" customWidth="1"/>
    <col min="10756" max="10756" width="9.42578125" style="293" customWidth="1"/>
    <col min="10757" max="10757" width="8.28515625" style="293" customWidth="1"/>
    <col min="10758" max="10758" width="13.85546875" style="293" customWidth="1"/>
    <col min="10759" max="10759" width="14" style="293" customWidth="1"/>
    <col min="10760" max="10760" width="3.140625" style="293" customWidth="1"/>
    <col min="10761" max="11006" width="9.140625" style="293"/>
    <col min="11007" max="11007" width="6.85546875" style="293" customWidth="1"/>
    <col min="11008" max="11008" width="5.5703125" style="293" customWidth="1"/>
    <col min="11009" max="11009" width="16.5703125" style="293" customWidth="1"/>
    <col min="11010" max="11010" width="54.7109375" style="293" customWidth="1"/>
    <col min="11011" max="11011" width="10" style="293" customWidth="1"/>
    <col min="11012" max="11012" width="9.42578125" style="293" customWidth="1"/>
    <col min="11013" max="11013" width="8.28515625" style="293" customWidth="1"/>
    <col min="11014" max="11014" width="13.85546875" style="293" customWidth="1"/>
    <col min="11015" max="11015" width="14" style="293" customWidth="1"/>
    <col min="11016" max="11016" width="3.140625" style="293" customWidth="1"/>
    <col min="11017" max="11262" width="9.140625" style="293"/>
    <col min="11263" max="11263" width="6.85546875" style="293" customWidth="1"/>
    <col min="11264" max="11264" width="5.5703125" style="293" customWidth="1"/>
    <col min="11265" max="11265" width="16.5703125" style="293" customWidth="1"/>
    <col min="11266" max="11266" width="54.7109375" style="293" customWidth="1"/>
    <col min="11267" max="11267" width="10" style="293" customWidth="1"/>
    <col min="11268" max="11268" width="9.42578125" style="293" customWidth="1"/>
    <col min="11269" max="11269" width="8.28515625" style="293" customWidth="1"/>
    <col min="11270" max="11270" width="13.85546875" style="293" customWidth="1"/>
    <col min="11271" max="11271" width="14" style="293" customWidth="1"/>
    <col min="11272" max="11272" width="3.140625" style="293" customWidth="1"/>
    <col min="11273" max="11518" width="9.140625" style="293"/>
    <col min="11519" max="11519" width="6.85546875" style="293" customWidth="1"/>
    <col min="11520" max="11520" width="5.5703125" style="293" customWidth="1"/>
    <col min="11521" max="11521" width="16.5703125" style="293" customWidth="1"/>
    <col min="11522" max="11522" width="54.7109375" style="293" customWidth="1"/>
    <col min="11523" max="11523" width="10" style="293" customWidth="1"/>
    <col min="11524" max="11524" width="9.42578125" style="293" customWidth="1"/>
    <col min="11525" max="11525" width="8.28515625" style="293" customWidth="1"/>
    <col min="11526" max="11526" width="13.85546875" style="293" customWidth="1"/>
    <col min="11527" max="11527" width="14" style="293" customWidth="1"/>
    <col min="11528" max="11528" width="3.140625" style="293" customWidth="1"/>
    <col min="11529" max="11774" width="9.140625" style="293"/>
    <col min="11775" max="11775" width="6.85546875" style="293" customWidth="1"/>
    <col min="11776" max="11776" width="5.5703125" style="293" customWidth="1"/>
    <col min="11777" max="11777" width="16.5703125" style="293" customWidth="1"/>
    <col min="11778" max="11778" width="54.7109375" style="293" customWidth="1"/>
    <col min="11779" max="11779" width="10" style="293" customWidth="1"/>
    <col min="11780" max="11780" width="9.42578125" style="293" customWidth="1"/>
    <col min="11781" max="11781" width="8.28515625" style="293" customWidth="1"/>
    <col min="11782" max="11782" width="13.85546875" style="293" customWidth="1"/>
    <col min="11783" max="11783" width="14" style="293" customWidth="1"/>
    <col min="11784" max="11784" width="3.140625" style="293" customWidth="1"/>
    <col min="11785" max="12030" width="9.140625" style="293"/>
    <col min="12031" max="12031" width="6.85546875" style="293" customWidth="1"/>
    <col min="12032" max="12032" width="5.5703125" style="293" customWidth="1"/>
    <col min="12033" max="12033" width="16.5703125" style="293" customWidth="1"/>
    <col min="12034" max="12034" width="54.7109375" style="293" customWidth="1"/>
    <col min="12035" max="12035" width="10" style="293" customWidth="1"/>
    <col min="12036" max="12036" width="9.42578125" style="293" customWidth="1"/>
    <col min="12037" max="12037" width="8.28515625" style="293" customWidth="1"/>
    <col min="12038" max="12038" width="13.85546875" style="293" customWidth="1"/>
    <col min="12039" max="12039" width="14" style="293" customWidth="1"/>
    <col min="12040" max="12040" width="3.140625" style="293" customWidth="1"/>
    <col min="12041" max="12286" width="9.140625" style="293"/>
    <col min="12287" max="12287" width="6.85546875" style="293" customWidth="1"/>
    <col min="12288" max="12288" width="5.5703125" style="293" customWidth="1"/>
    <col min="12289" max="12289" width="16.5703125" style="293" customWidth="1"/>
    <col min="12290" max="12290" width="54.7109375" style="293" customWidth="1"/>
    <col min="12291" max="12291" width="10" style="293" customWidth="1"/>
    <col min="12292" max="12292" width="9.42578125" style="293" customWidth="1"/>
    <col min="12293" max="12293" width="8.28515625" style="293" customWidth="1"/>
    <col min="12294" max="12294" width="13.85546875" style="293" customWidth="1"/>
    <col min="12295" max="12295" width="14" style="293" customWidth="1"/>
    <col min="12296" max="12296" width="3.140625" style="293" customWidth="1"/>
    <col min="12297" max="12542" width="9.140625" style="293"/>
    <col min="12543" max="12543" width="6.85546875" style="293" customWidth="1"/>
    <col min="12544" max="12544" width="5.5703125" style="293" customWidth="1"/>
    <col min="12545" max="12545" width="16.5703125" style="293" customWidth="1"/>
    <col min="12546" max="12546" width="54.7109375" style="293" customWidth="1"/>
    <col min="12547" max="12547" width="10" style="293" customWidth="1"/>
    <col min="12548" max="12548" width="9.42578125" style="293" customWidth="1"/>
    <col min="12549" max="12549" width="8.28515625" style="293" customWidth="1"/>
    <col min="12550" max="12550" width="13.85546875" style="293" customWidth="1"/>
    <col min="12551" max="12551" width="14" style="293" customWidth="1"/>
    <col min="12552" max="12552" width="3.140625" style="293" customWidth="1"/>
    <col min="12553" max="12798" width="9.140625" style="293"/>
    <col min="12799" max="12799" width="6.85546875" style="293" customWidth="1"/>
    <col min="12800" max="12800" width="5.5703125" style="293" customWidth="1"/>
    <col min="12801" max="12801" width="16.5703125" style="293" customWidth="1"/>
    <col min="12802" max="12802" width="54.7109375" style="293" customWidth="1"/>
    <col min="12803" max="12803" width="10" style="293" customWidth="1"/>
    <col min="12804" max="12804" width="9.42578125" style="293" customWidth="1"/>
    <col min="12805" max="12805" width="8.28515625" style="293" customWidth="1"/>
    <col min="12806" max="12806" width="13.85546875" style="293" customWidth="1"/>
    <col min="12807" max="12807" width="14" style="293" customWidth="1"/>
    <col min="12808" max="12808" width="3.140625" style="293" customWidth="1"/>
    <col min="12809" max="13054" width="9.140625" style="293"/>
    <col min="13055" max="13055" width="6.85546875" style="293" customWidth="1"/>
    <col min="13056" max="13056" width="5.5703125" style="293" customWidth="1"/>
    <col min="13057" max="13057" width="16.5703125" style="293" customWidth="1"/>
    <col min="13058" max="13058" width="54.7109375" style="293" customWidth="1"/>
    <col min="13059" max="13059" width="10" style="293" customWidth="1"/>
    <col min="13060" max="13060" width="9.42578125" style="293" customWidth="1"/>
    <col min="13061" max="13061" width="8.28515625" style="293" customWidth="1"/>
    <col min="13062" max="13062" width="13.85546875" style="293" customWidth="1"/>
    <col min="13063" max="13063" width="14" style="293" customWidth="1"/>
    <col min="13064" max="13064" width="3.140625" style="293" customWidth="1"/>
    <col min="13065" max="13310" width="9.140625" style="293"/>
    <col min="13311" max="13311" width="6.85546875" style="293" customWidth="1"/>
    <col min="13312" max="13312" width="5.5703125" style="293" customWidth="1"/>
    <col min="13313" max="13313" width="16.5703125" style="293" customWidth="1"/>
    <col min="13314" max="13314" width="54.7109375" style="293" customWidth="1"/>
    <col min="13315" max="13315" width="10" style="293" customWidth="1"/>
    <col min="13316" max="13316" width="9.42578125" style="293" customWidth="1"/>
    <col min="13317" max="13317" width="8.28515625" style="293" customWidth="1"/>
    <col min="13318" max="13318" width="13.85546875" style="293" customWidth="1"/>
    <col min="13319" max="13319" width="14" style="293" customWidth="1"/>
    <col min="13320" max="13320" width="3.140625" style="293" customWidth="1"/>
    <col min="13321" max="13566" width="9.140625" style="293"/>
    <col min="13567" max="13567" width="6.85546875" style="293" customWidth="1"/>
    <col min="13568" max="13568" width="5.5703125" style="293" customWidth="1"/>
    <col min="13569" max="13569" width="16.5703125" style="293" customWidth="1"/>
    <col min="13570" max="13570" width="54.7109375" style="293" customWidth="1"/>
    <col min="13571" max="13571" width="10" style="293" customWidth="1"/>
    <col min="13572" max="13572" width="9.42578125" style="293" customWidth="1"/>
    <col min="13573" max="13573" width="8.28515625" style="293" customWidth="1"/>
    <col min="13574" max="13574" width="13.85546875" style="293" customWidth="1"/>
    <col min="13575" max="13575" width="14" style="293" customWidth="1"/>
    <col min="13576" max="13576" width="3.140625" style="293" customWidth="1"/>
    <col min="13577" max="13822" width="9.140625" style="293"/>
    <col min="13823" max="13823" width="6.85546875" style="293" customWidth="1"/>
    <col min="13824" max="13824" width="5.5703125" style="293" customWidth="1"/>
    <col min="13825" max="13825" width="16.5703125" style="293" customWidth="1"/>
    <col min="13826" max="13826" width="54.7109375" style="293" customWidth="1"/>
    <col min="13827" max="13827" width="10" style="293" customWidth="1"/>
    <col min="13828" max="13828" width="9.42578125" style="293" customWidth="1"/>
    <col min="13829" max="13829" width="8.28515625" style="293" customWidth="1"/>
    <col min="13830" max="13830" width="13.85546875" style="293" customWidth="1"/>
    <col min="13831" max="13831" width="14" style="293" customWidth="1"/>
    <col min="13832" max="13832" width="3.140625" style="293" customWidth="1"/>
    <col min="13833" max="14078" width="9.140625" style="293"/>
    <col min="14079" max="14079" width="6.85546875" style="293" customWidth="1"/>
    <col min="14080" max="14080" width="5.5703125" style="293" customWidth="1"/>
    <col min="14081" max="14081" width="16.5703125" style="293" customWidth="1"/>
    <col min="14082" max="14082" width="54.7109375" style="293" customWidth="1"/>
    <col min="14083" max="14083" width="10" style="293" customWidth="1"/>
    <col min="14084" max="14084" width="9.42578125" style="293" customWidth="1"/>
    <col min="14085" max="14085" width="8.28515625" style="293" customWidth="1"/>
    <col min="14086" max="14086" width="13.85546875" style="293" customWidth="1"/>
    <col min="14087" max="14087" width="14" style="293" customWidth="1"/>
    <col min="14088" max="14088" width="3.140625" style="293" customWidth="1"/>
    <col min="14089" max="14334" width="9.140625" style="293"/>
    <col min="14335" max="14335" width="6.85546875" style="293" customWidth="1"/>
    <col min="14336" max="14336" width="5.5703125" style="293" customWidth="1"/>
    <col min="14337" max="14337" width="16.5703125" style="293" customWidth="1"/>
    <col min="14338" max="14338" width="54.7109375" style="293" customWidth="1"/>
    <col min="14339" max="14339" width="10" style="293" customWidth="1"/>
    <col min="14340" max="14340" width="9.42578125" style="293" customWidth="1"/>
    <col min="14341" max="14341" width="8.28515625" style="293" customWidth="1"/>
    <col min="14342" max="14342" width="13.85546875" style="293" customWidth="1"/>
    <col min="14343" max="14343" width="14" style="293" customWidth="1"/>
    <col min="14344" max="14344" width="3.140625" style="293" customWidth="1"/>
    <col min="14345" max="14590" width="9.140625" style="293"/>
    <col min="14591" max="14591" width="6.85546875" style="293" customWidth="1"/>
    <col min="14592" max="14592" width="5.5703125" style="293" customWidth="1"/>
    <col min="14593" max="14593" width="16.5703125" style="293" customWidth="1"/>
    <col min="14594" max="14594" width="54.7109375" style="293" customWidth="1"/>
    <col min="14595" max="14595" width="10" style="293" customWidth="1"/>
    <col min="14596" max="14596" width="9.42578125" style="293" customWidth="1"/>
    <col min="14597" max="14597" width="8.28515625" style="293" customWidth="1"/>
    <col min="14598" max="14598" width="13.85546875" style="293" customWidth="1"/>
    <col min="14599" max="14599" width="14" style="293" customWidth="1"/>
    <col min="14600" max="14600" width="3.140625" style="293" customWidth="1"/>
    <col min="14601" max="14846" width="9.140625" style="293"/>
    <col min="14847" max="14847" width="6.85546875" style="293" customWidth="1"/>
    <col min="14848" max="14848" width="5.5703125" style="293" customWidth="1"/>
    <col min="14849" max="14849" width="16.5703125" style="293" customWidth="1"/>
    <col min="14850" max="14850" width="54.7109375" style="293" customWidth="1"/>
    <col min="14851" max="14851" width="10" style="293" customWidth="1"/>
    <col min="14852" max="14852" width="9.42578125" style="293" customWidth="1"/>
    <col min="14853" max="14853" width="8.28515625" style="293" customWidth="1"/>
    <col min="14854" max="14854" width="13.85546875" style="293" customWidth="1"/>
    <col min="14855" max="14855" width="14" style="293" customWidth="1"/>
    <col min="14856" max="14856" width="3.140625" style="293" customWidth="1"/>
    <col min="14857" max="15102" width="9.140625" style="293"/>
    <col min="15103" max="15103" width="6.85546875" style="293" customWidth="1"/>
    <col min="15104" max="15104" width="5.5703125" style="293" customWidth="1"/>
    <col min="15105" max="15105" width="16.5703125" style="293" customWidth="1"/>
    <col min="15106" max="15106" width="54.7109375" style="293" customWidth="1"/>
    <col min="15107" max="15107" width="10" style="293" customWidth="1"/>
    <col min="15108" max="15108" width="9.42578125" style="293" customWidth="1"/>
    <col min="15109" max="15109" width="8.28515625" style="293" customWidth="1"/>
    <col min="15110" max="15110" width="13.85546875" style="293" customWidth="1"/>
    <col min="15111" max="15111" width="14" style="293" customWidth="1"/>
    <col min="15112" max="15112" width="3.140625" style="293" customWidth="1"/>
    <col min="15113" max="15358" width="9.140625" style="293"/>
    <col min="15359" max="15359" width="6.85546875" style="293" customWidth="1"/>
    <col min="15360" max="15360" width="5.5703125" style="293" customWidth="1"/>
    <col min="15361" max="15361" width="16.5703125" style="293" customWidth="1"/>
    <col min="15362" max="15362" width="54.7109375" style="293" customWidth="1"/>
    <col min="15363" max="15363" width="10" style="293" customWidth="1"/>
    <col min="15364" max="15364" width="9.42578125" style="293" customWidth="1"/>
    <col min="15365" max="15365" width="8.28515625" style="293" customWidth="1"/>
    <col min="15366" max="15366" width="13.85546875" style="293" customWidth="1"/>
    <col min="15367" max="15367" width="14" style="293" customWidth="1"/>
    <col min="15368" max="15368" width="3.140625" style="293" customWidth="1"/>
    <col min="15369" max="15614" width="9.140625" style="293"/>
    <col min="15615" max="15615" width="6.85546875" style="293" customWidth="1"/>
    <col min="15616" max="15616" width="5.5703125" style="293" customWidth="1"/>
    <col min="15617" max="15617" width="16.5703125" style="293" customWidth="1"/>
    <col min="15618" max="15618" width="54.7109375" style="293" customWidth="1"/>
    <col min="15619" max="15619" width="10" style="293" customWidth="1"/>
    <col min="15620" max="15620" width="9.42578125" style="293" customWidth="1"/>
    <col min="15621" max="15621" width="8.28515625" style="293" customWidth="1"/>
    <col min="15622" max="15622" width="13.85546875" style="293" customWidth="1"/>
    <col min="15623" max="15623" width="14" style="293" customWidth="1"/>
    <col min="15624" max="15624" width="3.140625" style="293" customWidth="1"/>
    <col min="15625" max="15870" width="9.140625" style="293"/>
    <col min="15871" max="15871" width="6.85546875" style="293" customWidth="1"/>
    <col min="15872" max="15872" width="5.5703125" style="293" customWidth="1"/>
    <col min="15873" max="15873" width="16.5703125" style="293" customWidth="1"/>
    <col min="15874" max="15874" width="54.7109375" style="293" customWidth="1"/>
    <col min="15875" max="15875" width="10" style="293" customWidth="1"/>
    <col min="15876" max="15876" width="9.42578125" style="293" customWidth="1"/>
    <col min="15877" max="15877" width="8.28515625" style="293" customWidth="1"/>
    <col min="15878" max="15878" width="13.85546875" style="293" customWidth="1"/>
    <col min="15879" max="15879" width="14" style="293" customWidth="1"/>
    <col min="15880" max="15880" width="3.140625" style="293" customWidth="1"/>
    <col min="15881" max="16126" width="9.140625" style="293"/>
    <col min="16127" max="16127" width="6.85546875" style="293" customWidth="1"/>
    <col min="16128" max="16128" width="5.5703125" style="293" customWidth="1"/>
    <col min="16129" max="16129" width="16.5703125" style="293" customWidth="1"/>
    <col min="16130" max="16130" width="54.7109375" style="293" customWidth="1"/>
    <col min="16131" max="16131" width="10" style="293" customWidth="1"/>
    <col min="16132" max="16132" width="9.42578125" style="293" customWidth="1"/>
    <col min="16133" max="16133" width="8.28515625" style="293" customWidth="1"/>
    <col min="16134" max="16134" width="13.85546875" style="293" customWidth="1"/>
    <col min="16135" max="16135" width="14" style="293" customWidth="1"/>
    <col min="16136" max="16136" width="3.140625" style="293" customWidth="1"/>
    <col min="16137" max="16384" width="9.140625" style="293"/>
  </cols>
  <sheetData>
    <row r="1" spans="1:9" s="2" customFormat="1" ht="9.75" customHeight="1" x14ac:dyDescent="0.2">
      <c r="A1" s="2" t="s">
        <v>0</v>
      </c>
      <c r="F1" s="151" t="s">
        <v>931</v>
      </c>
      <c r="G1" s="151"/>
    </row>
    <row r="2" spans="1:9" s="2" customFormat="1" ht="9.75" customHeight="1" x14ac:dyDescent="0.2">
      <c r="A2" s="2" t="s">
        <v>1</v>
      </c>
      <c r="F2" s="151" t="s">
        <v>930</v>
      </c>
      <c r="G2" s="151"/>
    </row>
    <row r="3" spans="1:9" s="154" customFormat="1" ht="18.75" customHeight="1" x14ac:dyDescent="0.25">
      <c r="A3" s="165" t="s">
        <v>1129</v>
      </c>
      <c r="B3" s="153"/>
      <c r="C3" s="153"/>
      <c r="D3" s="153"/>
      <c r="E3" s="153"/>
      <c r="F3" s="153"/>
      <c r="G3" s="153"/>
      <c r="H3" s="153"/>
    </row>
    <row r="4" spans="1:9" s="201" customFormat="1" ht="12" customHeight="1" thickBot="1" x14ac:dyDescent="0.25">
      <c r="A4" s="240"/>
      <c r="B4" s="202"/>
      <c r="C4" s="202"/>
      <c r="D4" s="202"/>
      <c r="E4" s="203"/>
      <c r="F4" s="242"/>
      <c r="G4" s="242"/>
    </row>
    <row r="5" spans="1:9" s="201" customFormat="1" ht="4.5" customHeight="1" thickBot="1" x14ac:dyDescent="0.25">
      <c r="A5" s="236"/>
      <c r="B5" s="199"/>
      <c r="C5" s="199"/>
      <c r="D5" s="199"/>
      <c r="E5" s="200"/>
      <c r="F5" s="238"/>
      <c r="G5" s="239"/>
    </row>
    <row r="6" spans="1:9" s="204" customFormat="1" ht="13.5" customHeight="1" x14ac:dyDescent="0.2">
      <c r="A6" s="210" t="s">
        <v>1130</v>
      </c>
      <c r="B6" s="211" t="s">
        <v>1099</v>
      </c>
      <c r="C6" s="211" t="s">
        <v>1009</v>
      </c>
      <c r="D6" s="211" t="s">
        <v>1010</v>
      </c>
      <c r="E6" s="212" t="s">
        <v>13</v>
      </c>
      <c r="F6" s="213" t="s">
        <v>1011</v>
      </c>
      <c r="G6" s="214" t="s">
        <v>1012</v>
      </c>
    </row>
    <row r="7" spans="1:9" s="205" customFormat="1" ht="13.5" thickBot="1" x14ac:dyDescent="0.25">
      <c r="A7" s="215"/>
      <c r="B7" s="216"/>
      <c r="C7" s="216"/>
      <c r="D7" s="216"/>
      <c r="E7" s="217"/>
      <c r="F7" s="218"/>
      <c r="G7" s="219"/>
    </row>
    <row r="8" spans="1:9" ht="6.75" customHeight="1" x14ac:dyDescent="0.2">
      <c r="A8" s="294"/>
      <c r="B8" s="295"/>
      <c r="C8" s="296"/>
      <c r="D8" s="294"/>
      <c r="E8" s="297"/>
      <c r="F8" s="298"/>
      <c r="G8" s="299"/>
    </row>
    <row r="9" spans="1:9" ht="9.75" customHeight="1" x14ac:dyDescent="0.2">
      <c r="A9" s="300"/>
      <c r="B9" s="301"/>
      <c r="C9" s="302" t="s">
        <v>1131</v>
      </c>
      <c r="D9" s="304"/>
      <c r="E9" s="303"/>
      <c r="F9" s="305"/>
      <c r="G9" s="306"/>
    </row>
    <row r="10" spans="1:9" ht="19.5" customHeight="1" x14ac:dyDescent="0.2">
      <c r="A10" s="307" t="s">
        <v>1100</v>
      </c>
      <c r="B10" s="301"/>
      <c r="C10" s="308" t="s">
        <v>1101</v>
      </c>
      <c r="D10" s="304" t="s">
        <v>983</v>
      </c>
      <c r="E10" s="303">
        <v>2</v>
      </c>
      <c r="F10" s="332">
        <v>0</v>
      </c>
      <c r="G10" s="333">
        <f t="shared" ref="G10:G19" si="0">+E10*F10</f>
        <v>0</v>
      </c>
      <c r="I10" s="309"/>
    </row>
    <row r="11" spans="1:9" x14ac:dyDescent="0.2">
      <c r="A11" s="307" t="s">
        <v>1102</v>
      </c>
      <c r="B11" s="301"/>
      <c r="C11" s="308" t="s">
        <v>1103</v>
      </c>
      <c r="D11" s="304" t="s">
        <v>983</v>
      </c>
      <c r="E11" s="303">
        <v>2</v>
      </c>
      <c r="F11" s="332">
        <v>0</v>
      </c>
      <c r="G11" s="333">
        <f t="shared" si="0"/>
        <v>0</v>
      </c>
      <c r="I11" s="309"/>
    </row>
    <row r="12" spans="1:9" x14ac:dyDescent="0.2">
      <c r="A12" s="307" t="s">
        <v>1104</v>
      </c>
      <c r="B12" s="301"/>
      <c r="C12" s="308" t="s">
        <v>1105</v>
      </c>
      <c r="D12" s="304" t="s">
        <v>983</v>
      </c>
      <c r="E12" s="303">
        <v>4</v>
      </c>
      <c r="F12" s="332">
        <v>0</v>
      </c>
      <c r="G12" s="333">
        <f t="shared" si="0"/>
        <v>0</v>
      </c>
      <c r="I12" s="309"/>
    </row>
    <row r="13" spans="1:9" x14ac:dyDescent="0.2">
      <c r="A13" s="307" t="s">
        <v>1106</v>
      </c>
      <c r="B13" s="301"/>
      <c r="C13" s="308" t="s">
        <v>1107</v>
      </c>
      <c r="D13" s="304" t="s">
        <v>983</v>
      </c>
      <c r="E13" s="303">
        <v>7</v>
      </c>
      <c r="F13" s="332">
        <v>0</v>
      </c>
      <c r="G13" s="333">
        <f t="shared" si="0"/>
        <v>0</v>
      </c>
      <c r="I13" s="309"/>
    </row>
    <row r="14" spans="1:9" x14ac:dyDescent="0.2">
      <c r="A14" s="307" t="s">
        <v>1108</v>
      </c>
      <c r="B14" s="301"/>
      <c r="C14" s="308" t="s">
        <v>1109</v>
      </c>
      <c r="D14" s="310" t="s">
        <v>983</v>
      </c>
      <c r="E14" s="303">
        <v>1</v>
      </c>
      <c r="F14" s="332">
        <v>0</v>
      </c>
      <c r="G14" s="333">
        <f t="shared" si="0"/>
        <v>0</v>
      </c>
      <c r="I14" s="309"/>
    </row>
    <row r="15" spans="1:9" x14ac:dyDescent="0.2">
      <c r="A15" s="307" t="s">
        <v>1110</v>
      </c>
      <c r="B15" s="301"/>
      <c r="C15" s="308" t="s">
        <v>1111</v>
      </c>
      <c r="D15" s="310" t="s">
        <v>983</v>
      </c>
      <c r="E15" s="303">
        <v>1</v>
      </c>
      <c r="F15" s="332">
        <v>0</v>
      </c>
      <c r="G15" s="333">
        <f t="shared" si="0"/>
        <v>0</v>
      </c>
      <c r="I15" s="309"/>
    </row>
    <row r="16" spans="1:9" x14ac:dyDescent="0.2">
      <c r="A16" s="307" t="s">
        <v>1112</v>
      </c>
      <c r="B16" s="301"/>
      <c r="C16" s="311" t="s">
        <v>1113</v>
      </c>
      <c r="D16" s="310" t="s">
        <v>983</v>
      </c>
      <c r="E16" s="303">
        <v>2</v>
      </c>
      <c r="F16" s="332">
        <v>0</v>
      </c>
      <c r="G16" s="333">
        <f t="shared" si="0"/>
        <v>0</v>
      </c>
      <c r="I16" s="309"/>
    </row>
    <row r="17" spans="1:9" x14ac:dyDescent="0.2">
      <c r="A17" s="307" t="s">
        <v>1114</v>
      </c>
      <c r="B17" s="301"/>
      <c r="C17" s="311" t="s">
        <v>1115</v>
      </c>
      <c r="D17" s="304" t="s">
        <v>965</v>
      </c>
      <c r="E17" s="312">
        <v>12</v>
      </c>
      <c r="F17" s="332">
        <v>0</v>
      </c>
      <c r="G17" s="333">
        <f t="shared" si="0"/>
        <v>0</v>
      </c>
      <c r="I17" s="309"/>
    </row>
    <row r="18" spans="1:9" x14ac:dyDescent="0.2">
      <c r="A18" s="300"/>
      <c r="B18" s="301"/>
      <c r="C18" s="311" t="s">
        <v>1116</v>
      </c>
      <c r="D18" s="304" t="s">
        <v>965</v>
      </c>
      <c r="E18" s="312">
        <v>6</v>
      </c>
      <c r="F18" s="332">
        <v>0</v>
      </c>
      <c r="G18" s="333">
        <f t="shared" si="0"/>
        <v>0</v>
      </c>
      <c r="I18" s="309"/>
    </row>
    <row r="19" spans="1:9" x14ac:dyDescent="0.2">
      <c r="A19" s="300"/>
      <c r="B19" s="301"/>
      <c r="C19" s="311" t="s">
        <v>1117</v>
      </c>
      <c r="D19" s="304" t="s">
        <v>965</v>
      </c>
      <c r="E19" s="312">
        <v>5</v>
      </c>
      <c r="F19" s="332">
        <v>0</v>
      </c>
      <c r="G19" s="333">
        <f t="shared" si="0"/>
        <v>0</v>
      </c>
      <c r="I19" s="309"/>
    </row>
    <row r="20" spans="1:9" ht="9.75" customHeight="1" x14ac:dyDescent="0.2">
      <c r="A20" s="300"/>
      <c r="B20" s="301"/>
      <c r="C20" s="313"/>
      <c r="D20" s="315"/>
      <c r="E20" s="314"/>
      <c r="F20" s="334"/>
      <c r="G20" s="333"/>
    </row>
    <row r="21" spans="1:9" ht="9.75" customHeight="1" x14ac:dyDescent="0.2">
      <c r="A21" s="300"/>
      <c r="B21" s="301"/>
      <c r="C21" s="302" t="s">
        <v>1118</v>
      </c>
      <c r="D21" s="315"/>
      <c r="E21" s="314"/>
      <c r="F21" s="334"/>
      <c r="G21" s="333"/>
      <c r="I21" s="309"/>
    </row>
    <row r="22" spans="1:9" x14ac:dyDescent="0.2">
      <c r="A22" s="300"/>
      <c r="B22" s="301"/>
      <c r="C22" s="313" t="s">
        <v>1119</v>
      </c>
      <c r="D22" s="315" t="s">
        <v>938</v>
      </c>
      <c r="E22" s="314">
        <v>1</v>
      </c>
      <c r="F22" s="332">
        <v>0</v>
      </c>
      <c r="G22" s="333">
        <f>+E22*F22</f>
        <v>0</v>
      </c>
    </row>
    <row r="23" spans="1:9" x14ac:dyDescent="0.2">
      <c r="A23" s="300"/>
      <c r="B23" s="301"/>
      <c r="C23" s="313" t="s">
        <v>1120</v>
      </c>
      <c r="D23" s="315" t="s">
        <v>938</v>
      </c>
      <c r="E23" s="314">
        <v>1</v>
      </c>
      <c r="F23" s="332">
        <v>0</v>
      </c>
      <c r="G23" s="333">
        <f>+E23*F23</f>
        <v>0</v>
      </c>
    </row>
    <row r="24" spans="1:9" x14ac:dyDescent="0.2">
      <c r="A24" s="300"/>
      <c r="B24" s="301"/>
      <c r="C24" s="313" t="s">
        <v>1121</v>
      </c>
      <c r="D24" s="315" t="s">
        <v>938</v>
      </c>
      <c r="E24" s="314">
        <v>1</v>
      </c>
      <c r="F24" s="332">
        <v>0</v>
      </c>
      <c r="G24" s="333">
        <f>+E24*F24</f>
        <v>0</v>
      </c>
    </row>
    <row r="25" spans="1:9" x14ac:dyDescent="0.2">
      <c r="A25" s="300"/>
      <c r="B25" s="301"/>
      <c r="C25" s="313" t="s">
        <v>1122</v>
      </c>
      <c r="D25" s="315" t="s">
        <v>938</v>
      </c>
      <c r="E25" s="314">
        <v>1</v>
      </c>
      <c r="F25" s="332">
        <v>0</v>
      </c>
      <c r="G25" s="333">
        <f>+E25*F25</f>
        <v>0</v>
      </c>
    </row>
    <row r="26" spans="1:9" x14ac:dyDescent="0.2">
      <c r="A26" s="300"/>
      <c r="B26" s="301"/>
      <c r="C26" s="313" t="s">
        <v>1096</v>
      </c>
      <c r="D26" s="315" t="s">
        <v>938</v>
      </c>
      <c r="E26" s="314">
        <v>1</v>
      </c>
      <c r="F26" s="332">
        <v>0</v>
      </c>
      <c r="G26" s="333">
        <f>+E26*F26</f>
        <v>0</v>
      </c>
    </row>
    <row r="27" spans="1:9" x14ac:dyDescent="0.2">
      <c r="A27" s="307"/>
      <c r="B27" s="301"/>
      <c r="C27" s="316"/>
      <c r="D27" s="318"/>
      <c r="E27" s="317"/>
      <c r="F27" s="334"/>
      <c r="G27" s="333"/>
    </row>
    <row r="28" spans="1:9" ht="9.75" customHeight="1" x14ac:dyDescent="0.2">
      <c r="A28" s="307"/>
      <c r="B28" s="301"/>
      <c r="C28" s="302" t="s">
        <v>1123</v>
      </c>
      <c r="D28" s="315"/>
      <c r="E28" s="314"/>
      <c r="F28" s="334"/>
      <c r="G28" s="333"/>
    </row>
    <row r="29" spans="1:9" x14ac:dyDescent="0.2">
      <c r="A29" s="307"/>
      <c r="B29" s="301"/>
      <c r="C29" s="313" t="s">
        <v>1124</v>
      </c>
      <c r="D29" s="315" t="s">
        <v>938</v>
      </c>
      <c r="E29" s="314">
        <v>1</v>
      </c>
      <c r="F29" s="332">
        <v>0</v>
      </c>
      <c r="G29" s="333">
        <f>+E29*F29</f>
        <v>0</v>
      </c>
    </row>
    <row r="30" spans="1:9" x14ac:dyDescent="0.2">
      <c r="A30" s="307"/>
      <c r="B30" s="301"/>
      <c r="C30" s="313" t="s">
        <v>1125</v>
      </c>
      <c r="D30" s="315" t="s">
        <v>938</v>
      </c>
      <c r="E30" s="314">
        <v>1</v>
      </c>
      <c r="F30" s="332">
        <v>0</v>
      </c>
      <c r="G30" s="333">
        <f>+E30*F30</f>
        <v>0</v>
      </c>
    </row>
    <row r="31" spans="1:9" x14ac:dyDescent="0.2">
      <c r="A31" s="307"/>
      <c r="B31" s="301"/>
      <c r="C31" s="313"/>
      <c r="D31" s="315"/>
      <c r="E31" s="314"/>
      <c r="F31" s="334"/>
      <c r="G31" s="333"/>
    </row>
    <row r="32" spans="1:9" ht="9.75" customHeight="1" x14ac:dyDescent="0.2">
      <c r="A32" s="307"/>
      <c r="B32" s="301"/>
      <c r="C32" s="302" t="s">
        <v>1126</v>
      </c>
      <c r="D32" s="318"/>
      <c r="E32" s="317"/>
      <c r="F32" s="334"/>
      <c r="G32" s="333"/>
    </row>
    <row r="33" spans="1:7" x14ac:dyDescent="0.2">
      <c r="A33" s="307"/>
      <c r="B33" s="301"/>
      <c r="C33" s="316" t="s">
        <v>1127</v>
      </c>
      <c r="D33" s="318" t="s">
        <v>983</v>
      </c>
      <c r="E33" s="317">
        <v>1</v>
      </c>
      <c r="F33" s="332">
        <v>0</v>
      </c>
      <c r="G33" s="333">
        <f>+E33*F33</f>
        <v>0</v>
      </c>
    </row>
    <row r="34" spans="1:7" ht="10.5" thickBot="1" x14ac:dyDescent="0.25">
      <c r="A34" s="319"/>
      <c r="B34" s="320"/>
      <c r="C34" s="321"/>
      <c r="D34" s="323"/>
      <c r="E34" s="322"/>
      <c r="F34" s="335"/>
      <c r="G34" s="324"/>
    </row>
    <row r="35" spans="1:7" ht="10.5" thickBot="1" x14ac:dyDescent="0.25">
      <c r="A35" s="326"/>
      <c r="B35" s="325"/>
      <c r="C35" s="327"/>
      <c r="D35" s="328"/>
      <c r="E35" s="325"/>
      <c r="F35" s="336"/>
    </row>
    <row r="36" spans="1:7" ht="10.5" thickBot="1" x14ac:dyDescent="0.25">
      <c r="A36" s="337"/>
      <c r="B36" s="338"/>
      <c r="C36" s="339" t="s">
        <v>1128</v>
      </c>
      <c r="D36" s="340"/>
      <c r="E36" s="338"/>
      <c r="F36" s="341"/>
      <c r="G36" s="342">
        <f>SUM(G9:G35)</f>
        <v>0</v>
      </c>
    </row>
    <row r="37" spans="1:7" x14ac:dyDescent="0.2">
      <c r="A37" s="329"/>
      <c r="B37" s="1"/>
      <c r="C37" s="330"/>
      <c r="D37" s="331"/>
      <c r="E37" s="1"/>
      <c r="F37" s="1"/>
    </row>
    <row r="38" spans="1:7" x14ac:dyDescent="0.2">
      <c r="A38" s="329"/>
      <c r="B38" s="1"/>
      <c r="C38" s="330"/>
      <c r="D38" s="331"/>
      <c r="E38" s="1"/>
      <c r="F38" s="1"/>
    </row>
    <row r="39" spans="1:7" x14ac:dyDescent="0.2">
      <c r="A39" s="329"/>
      <c r="B39" s="1"/>
      <c r="C39" s="330"/>
      <c r="D39" s="331"/>
      <c r="E39" s="1"/>
      <c r="F39" s="1"/>
    </row>
    <row r="40" spans="1:7" x14ac:dyDescent="0.2">
      <c r="A40" s="329"/>
      <c r="B40" s="1"/>
      <c r="C40" s="330"/>
      <c r="D40" s="331"/>
      <c r="E40" s="1"/>
      <c r="F40" s="1"/>
    </row>
    <row r="41" spans="1:7" x14ac:dyDescent="0.2">
      <c r="A41" s="329"/>
      <c r="B41" s="1"/>
      <c r="C41" s="330"/>
      <c r="D41" s="331"/>
      <c r="E41" s="1"/>
      <c r="F41" s="1"/>
    </row>
    <row r="42" spans="1:7" x14ac:dyDescent="0.2">
      <c r="A42" s="329"/>
      <c r="B42" s="1"/>
      <c r="C42" s="330"/>
      <c r="D42" s="331"/>
      <c r="E42" s="1"/>
      <c r="F42" s="1"/>
    </row>
    <row r="43" spans="1:7" x14ac:dyDescent="0.2">
      <c r="A43" s="329"/>
      <c r="B43" s="1"/>
      <c r="C43" s="330"/>
      <c r="D43" s="331"/>
      <c r="E43" s="1"/>
      <c r="F43" s="1"/>
    </row>
    <row r="44" spans="1:7" x14ac:dyDescent="0.2">
      <c r="A44" s="329"/>
      <c r="B44" s="1"/>
      <c r="C44" s="330"/>
      <c r="D44" s="331"/>
      <c r="E44" s="1"/>
      <c r="F44" s="1"/>
    </row>
    <row r="45" spans="1:7" x14ac:dyDescent="0.2">
      <c r="A45" s="329"/>
      <c r="B45" s="1"/>
      <c r="C45" s="330"/>
      <c r="D45" s="331"/>
      <c r="E45" s="1"/>
      <c r="F45" s="1"/>
    </row>
    <row r="46" spans="1:7" x14ac:dyDescent="0.2">
      <c r="A46" s="329"/>
      <c r="B46" s="1"/>
      <c r="C46" s="330"/>
      <c r="D46" s="331"/>
      <c r="E46" s="1"/>
      <c r="F46" s="1"/>
    </row>
    <row r="47" spans="1:7" x14ac:dyDescent="0.2">
      <c r="A47" s="329"/>
      <c r="B47" s="1"/>
      <c r="C47" s="330"/>
      <c r="D47" s="331"/>
      <c r="E47" s="1"/>
      <c r="F47" s="1"/>
    </row>
    <row r="48" spans="1:7" x14ac:dyDescent="0.2">
      <c r="A48" s="329"/>
      <c r="B48" s="1"/>
      <c r="C48" s="330"/>
      <c r="D48" s="331"/>
      <c r="E48" s="1"/>
      <c r="F48" s="1"/>
    </row>
    <row r="49" spans="1:6" x14ac:dyDescent="0.2">
      <c r="A49" s="329"/>
      <c r="B49" s="1"/>
      <c r="C49" s="330"/>
      <c r="D49" s="331"/>
      <c r="E49" s="1"/>
      <c r="F49" s="1"/>
    </row>
    <row r="50" spans="1:6" x14ac:dyDescent="0.2">
      <c r="A50" s="329"/>
      <c r="B50" s="1"/>
      <c r="C50" s="330"/>
      <c r="D50" s="331"/>
      <c r="E50" s="1"/>
      <c r="F50" s="1"/>
    </row>
    <row r="51" spans="1:6" x14ac:dyDescent="0.2">
      <c r="A51" s="329"/>
      <c r="B51" s="1"/>
      <c r="C51" s="330"/>
      <c r="D51" s="331"/>
      <c r="E51" s="1"/>
      <c r="F51" s="1"/>
    </row>
    <row r="52" spans="1:6" x14ac:dyDescent="0.2">
      <c r="A52" s="329"/>
      <c r="B52" s="1"/>
      <c r="C52" s="330"/>
      <c r="D52" s="331"/>
      <c r="E52" s="1"/>
      <c r="F52" s="1"/>
    </row>
    <row r="53" spans="1:6" x14ac:dyDescent="0.2">
      <c r="A53" s="329"/>
      <c r="B53" s="1"/>
      <c r="C53" s="330"/>
      <c r="D53" s="331"/>
      <c r="E53" s="1"/>
      <c r="F53" s="1"/>
    </row>
    <row r="54" spans="1:6" x14ac:dyDescent="0.2">
      <c r="A54" s="329"/>
      <c r="B54" s="1"/>
      <c r="C54" s="330"/>
      <c r="D54" s="331"/>
      <c r="E54" s="1"/>
      <c r="F54" s="1"/>
    </row>
    <row r="55" spans="1:6" x14ac:dyDescent="0.2">
      <c r="A55" s="329"/>
      <c r="B55" s="1"/>
      <c r="C55" s="330"/>
      <c r="D55" s="331"/>
      <c r="E55" s="1"/>
      <c r="F55" s="1"/>
    </row>
    <row r="56" spans="1:6" x14ac:dyDescent="0.2">
      <c r="A56" s="329"/>
      <c r="B56" s="1"/>
      <c r="C56" s="330"/>
      <c r="D56" s="331"/>
      <c r="E56" s="1"/>
      <c r="F56" s="1"/>
    </row>
    <row r="57" spans="1:6" x14ac:dyDescent="0.2">
      <c r="A57" s="329"/>
      <c r="B57" s="1"/>
      <c r="C57" s="330"/>
      <c r="D57" s="331"/>
      <c r="E57" s="1"/>
      <c r="F57" s="1"/>
    </row>
    <row r="58" spans="1:6" x14ac:dyDescent="0.2">
      <c r="A58" s="329"/>
      <c r="B58" s="1"/>
      <c r="C58" s="330"/>
      <c r="D58" s="331"/>
      <c r="E58" s="1"/>
      <c r="F58" s="1"/>
    </row>
    <row r="59" spans="1:6" x14ac:dyDescent="0.2">
      <c r="A59" s="329"/>
      <c r="B59" s="1"/>
      <c r="C59" s="330"/>
      <c r="D59" s="331"/>
      <c r="E59" s="1"/>
      <c r="F59" s="1"/>
    </row>
    <row r="60" spans="1:6" x14ac:dyDescent="0.2">
      <c r="A60" s="329"/>
      <c r="B60" s="1"/>
      <c r="C60" s="330"/>
      <c r="D60" s="331"/>
      <c r="E60" s="1"/>
      <c r="F60" s="1"/>
    </row>
    <row r="61" spans="1:6" x14ac:dyDescent="0.2">
      <c r="A61" s="329"/>
      <c r="B61" s="1"/>
      <c r="C61" s="330"/>
      <c r="D61" s="331"/>
      <c r="E61" s="1"/>
      <c r="F61" s="1"/>
    </row>
    <row r="62" spans="1:6" x14ac:dyDescent="0.2">
      <c r="A62" s="329"/>
      <c r="B62" s="1"/>
      <c r="C62" s="330"/>
      <c r="D62" s="331"/>
      <c r="E62" s="1"/>
      <c r="F62" s="1"/>
    </row>
    <row r="63" spans="1:6" x14ac:dyDescent="0.2">
      <c r="A63" s="329"/>
      <c r="B63" s="1"/>
      <c r="C63" s="330"/>
      <c r="D63" s="331"/>
      <c r="E63" s="1"/>
      <c r="F63" s="1"/>
    </row>
    <row r="64" spans="1:6" x14ac:dyDescent="0.2">
      <c r="A64" s="329"/>
      <c r="B64" s="1"/>
      <c r="C64" s="330"/>
      <c r="D64" s="331"/>
      <c r="E64" s="1"/>
      <c r="F64" s="1"/>
    </row>
    <row r="65" spans="1:6" x14ac:dyDescent="0.2">
      <c r="A65" s="329"/>
      <c r="B65" s="1"/>
      <c r="C65" s="330"/>
      <c r="D65" s="331"/>
      <c r="E65" s="1"/>
      <c r="F65" s="1"/>
    </row>
    <row r="66" spans="1:6" x14ac:dyDescent="0.2">
      <c r="A66" s="329"/>
      <c r="B66" s="1"/>
      <c r="C66" s="330"/>
      <c r="D66" s="331"/>
      <c r="E66" s="1"/>
      <c r="F66" s="1"/>
    </row>
    <row r="67" spans="1:6" x14ac:dyDescent="0.2">
      <c r="A67" s="329"/>
      <c r="B67" s="1"/>
      <c r="C67" s="330"/>
      <c r="D67" s="331"/>
      <c r="E67" s="1"/>
      <c r="F67" s="1"/>
    </row>
    <row r="68" spans="1:6" x14ac:dyDescent="0.2">
      <c r="A68" s="329"/>
      <c r="B68" s="1"/>
      <c r="C68" s="330"/>
      <c r="D68" s="331"/>
      <c r="E68" s="1"/>
      <c r="F68" s="1"/>
    </row>
    <row r="69" spans="1:6" x14ac:dyDescent="0.2">
      <c r="A69" s="329"/>
      <c r="B69" s="1"/>
      <c r="C69" s="330"/>
      <c r="D69" s="331"/>
      <c r="E69" s="1"/>
      <c r="F69" s="1"/>
    </row>
    <row r="70" spans="1:6" x14ac:dyDescent="0.2">
      <c r="A70" s="329"/>
      <c r="B70" s="1"/>
      <c r="C70" s="330"/>
      <c r="D70" s="331"/>
      <c r="E70" s="1"/>
      <c r="F70" s="1"/>
    </row>
    <row r="71" spans="1:6" x14ac:dyDescent="0.2">
      <c r="A71" s="329"/>
      <c r="B71" s="1"/>
      <c r="C71" s="330"/>
      <c r="D71" s="331"/>
      <c r="E71" s="1"/>
      <c r="F71" s="1"/>
    </row>
    <row r="72" spans="1:6" x14ac:dyDescent="0.2">
      <c r="A72" s="329"/>
      <c r="B72" s="1"/>
      <c r="C72" s="330"/>
      <c r="D72" s="331"/>
      <c r="E72" s="1"/>
      <c r="F72" s="1"/>
    </row>
    <row r="73" spans="1:6" x14ac:dyDescent="0.2">
      <c r="A73" s="329"/>
      <c r="B73" s="1"/>
      <c r="C73" s="330"/>
      <c r="D73" s="331"/>
      <c r="E73" s="1"/>
      <c r="F73" s="1"/>
    </row>
    <row r="74" spans="1:6" x14ac:dyDescent="0.2">
      <c r="A74" s="329"/>
      <c r="B74" s="1"/>
      <c r="C74" s="330"/>
      <c r="D74" s="331"/>
      <c r="E74" s="1"/>
      <c r="F74" s="1"/>
    </row>
    <row r="75" spans="1:6" x14ac:dyDescent="0.2">
      <c r="A75" s="329"/>
      <c r="B75" s="1"/>
      <c r="C75" s="330"/>
      <c r="D75" s="331"/>
      <c r="E75" s="1"/>
      <c r="F75" s="1"/>
    </row>
    <row r="76" spans="1:6" x14ac:dyDescent="0.2">
      <c r="A76" s="329"/>
      <c r="B76" s="1"/>
      <c r="C76" s="330"/>
      <c r="D76" s="331"/>
      <c r="E76" s="1"/>
      <c r="F76" s="1"/>
    </row>
    <row r="77" spans="1:6" x14ac:dyDescent="0.2">
      <c r="A77" s="329"/>
      <c r="B77" s="1"/>
      <c r="C77" s="330"/>
      <c r="D77" s="331"/>
      <c r="E77" s="1"/>
      <c r="F77" s="1"/>
    </row>
    <row r="78" spans="1:6" x14ac:dyDescent="0.2">
      <c r="A78" s="329"/>
      <c r="B78" s="1"/>
      <c r="C78" s="330"/>
      <c r="D78" s="331"/>
      <c r="E78" s="1"/>
      <c r="F78" s="1"/>
    </row>
    <row r="79" spans="1:6" x14ac:dyDescent="0.2">
      <c r="A79" s="329"/>
      <c r="B79" s="1"/>
      <c r="C79" s="330"/>
      <c r="D79" s="331"/>
      <c r="E79" s="1"/>
      <c r="F79" s="1"/>
    </row>
    <row r="80" spans="1:6" x14ac:dyDescent="0.2">
      <c r="A80" s="329"/>
      <c r="B80" s="1"/>
      <c r="C80" s="330"/>
      <c r="D80" s="331"/>
      <c r="E80" s="1"/>
      <c r="F80" s="1"/>
    </row>
    <row r="81" spans="1:6" x14ac:dyDescent="0.2">
      <c r="A81" s="329"/>
      <c r="B81" s="1"/>
      <c r="C81" s="330"/>
      <c r="D81" s="331"/>
      <c r="E81" s="1"/>
      <c r="F81" s="1"/>
    </row>
    <row r="82" spans="1:6" x14ac:dyDescent="0.2">
      <c r="A82" s="329"/>
      <c r="B82" s="1"/>
      <c r="C82" s="330"/>
      <c r="D82" s="331"/>
      <c r="E82" s="1"/>
      <c r="F82" s="1"/>
    </row>
    <row r="83" spans="1:6" x14ac:dyDescent="0.2">
      <c r="A83" s="329"/>
      <c r="B83" s="1"/>
      <c r="C83" s="330"/>
      <c r="D83" s="331"/>
      <c r="E83" s="1"/>
      <c r="F83" s="1"/>
    </row>
    <row r="84" spans="1:6" x14ac:dyDescent="0.2">
      <c r="A84" s="329"/>
      <c r="B84" s="1"/>
      <c r="C84" s="330"/>
      <c r="D84" s="331"/>
      <c r="E84" s="1"/>
      <c r="F84" s="1"/>
    </row>
    <row r="85" spans="1:6" x14ac:dyDescent="0.2">
      <c r="A85" s="329"/>
      <c r="B85" s="1"/>
      <c r="C85" s="330"/>
      <c r="D85" s="331"/>
      <c r="E85" s="1"/>
      <c r="F85" s="1"/>
    </row>
    <row r="86" spans="1:6" x14ac:dyDescent="0.2">
      <c r="A86" s="329"/>
      <c r="B86" s="1"/>
      <c r="C86" s="330"/>
      <c r="D86" s="331"/>
      <c r="E86" s="1"/>
      <c r="F86" s="1"/>
    </row>
    <row r="87" spans="1:6" x14ac:dyDescent="0.2">
      <c r="A87" s="329"/>
      <c r="B87" s="1"/>
      <c r="C87" s="330"/>
      <c r="D87" s="331"/>
      <c r="E87" s="1"/>
      <c r="F87" s="1"/>
    </row>
    <row r="88" spans="1:6" x14ac:dyDescent="0.2">
      <c r="A88" s="329"/>
      <c r="B88" s="1"/>
      <c r="C88" s="330"/>
      <c r="D88" s="331"/>
      <c r="E88" s="1"/>
      <c r="F88" s="1"/>
    </row>
    <row r="89" spans="1:6" x14ac:dyDescent="0.2">
      <c r="A89" s="329"/>
      <c r="B89" s="1"/>
      <c r="C89" s="330"/>
      <c r="D89" s="331"/>
      <c r="E89" s="1"/>
      <c r="F89" s="1"/>
    </row>
    <row r="90" spans="1:6" x14ac:dyDescent="0.2">
      <c r="A90" s="329"/>
      <c r="B90" s="1"/>
      <c r="C90" s="330"/>
      <c r="D90" s="331"/>
      <c r="E90" s="1"/>
      <c r="F90" s="1"/>
    </row>
    <row r="91" spans="1:6" x14ac:dyDescent="0.2">
      <c r="A91" s="329"/>
      <c r="B91" s="1"/>
      <c r="C91" s="330"/>
      <c r="D91" s="331"/>
      <c r="E91" s="1"/>
      <c r="F91" s="1"/>
    </row>
    <row r="92" spans="1:6" x14ac:dyDescent="0.2">
      <c r="A92" s="329"/>
      <c r="B92" s="1"/>
      <c r="C92" s="330"/>
      <c r="D92" s="331"/>
      <c r="E92" s="1"/>
      <c r="F92" s="1"/>
    </row>
    <row r="93" spans="1:6" x14ac:dyDescent="0.2">
      <c r="A93" s="329"/>
      <c r="B93" s="1"/>
      <c r="C93" s="330"/>
      <c r="D93" s="331"/>
      <c r="E93" s="1"/>
      <c r="F93" s="1"/>
    </row>
    <row r="94" spans="1:6" x14ac:dyDescent="0.2">
      <c r="A94" s="329"/>
      <c r="B94" s="1"/>
      <c r="C94" s="330"/>
      <c r="D94" s="331"/>
      <c r="E94" s="1"/>
      <c r="F94" s="1"/>
    </row>
    <row r="95" spans="1:6" x14ac:dyDescent="0.2">
      <c r="A95" s="329"/>
      <c r="B95" s="1"/>
      <c r="C95" s="330"/>
      <c r="D95" s="331"/>
      <c r="E95" s="1"/>
      <c r="F95" s="1"/>
    </row>
    <row r="96" spans="1:6" x14ac:dyDescent="0.2">
      <c r="A96" s="329"/>
      <c r="B96" s="1"/>
      <c r="C96" s="330"/>
      <c r="D96" s="331"/>
      <c r="E96" s="1"/>
      <c r="F96" s="1"/>
    </row>
    <row r="97" spans="1:6" x14ac:dyDescent="0.2">
      <c r="A97" s="329"/>
      <c r="B97" s="1"/>
      <c r="C97" s="330"/>
      <c r="D97" s="331"/>
      <c r="E97" s="1"/>
      <c r="F97" s="1"/>
    </row>
    <row r="98" spans="1:6" x14ac:dyDescent="0.2">
      <c r="A98" s="329"/>
      <c r="B98" s="1"/>
      <c r="C98" s="330"/>
      <c r="D98" s="331"/>
      <c r="E98" s="1"/>
      <c r="F98" s="1"/>
    </row>
    <row r="99" spans="1:6" x14ac:dyDescent="0.2">
      <c r="A99" s="329"/>
      <c r="B99" s="1"/>
      <c r="C99" s="330"/>
      <c r="D99" s="331"/>
      <c r="E99" s="1"/>
      <c r="F99" s="1"/>
    </row>
    <row r="100" spans="1:6" x14ac:dyDescent="0.2">
      <c r="A100" s="329"/>
      <c r="B100" s="1"/>
      <c r="C100" s="330"/>
      <c r="D100" s="331"/>
      <c r="E100" s="1"/>
      <c r="F100" s="1"/>
    </row>
    <row r="101" spans="1:6" x14ac:dyDescent="0.2">
      <c r="A101" s="329"/>
      <c r="B101" s="1"/>
      <c r="C101" s="330"/>
      <c r="D101" s="331"/>
      <c r="E101" s="1"/>
      <c r="F101" s="1"/>
    </row>
    <row r="102" spans="1:6" x14ac:dyDescent="0.2">
      <c r="A102" s="329"/>
      <c r="B102" s="1"/>
      <c r="C102" s="330"/>
      <c r="D102" s="331"/>
      <c r="E102" s="1"/>
      <c r="F102" s="1"/>
    </row>
    <row r="103" spans="1:6" x14ac:dyDescent="0.2">
      <c r="A103" s="329"/>
      <c r="B103" s="1"/>
      <c r="C103" s="330"/>
      <c r="D103" s="331"/>
      <c r="E103" s="1"/>
      <c r="F103" s="1"/>
    </row>
    <row r="104" spans="1:6" x14ac:dyDescent="0.2">
      <c r="A104" s="329"/>
      <c r="B104" s="1"/>
      <c r="C104" s="330"/>
      <c r="D104" s="331"/>
      <c r="E104" s="1"/>
      <c r="F104" s="1"/>
    </row>
    <row r="105" spans="1:6" x14ac:dyDescent="0.2">
      <c r="A105" s="329"/>
      <c r="B105" s="1"/>
      <c r="C105" s="330"/>
      <c r="D105" s="331"/>
      <c r="E105" s="1"/>
      <c r="F105" s="1"/>
    </row>
    <row r="106" spans="1:6" x14ac:dyDescent="0.2">
      <c r="A106" s="329"/>
      <c r="B106" s="1"/>
      <c r="C106" s="330"/>
      <c r="D106" s="331"/>
      <c r="E106" s="1"/>
      <c r="F106" s="1"/>
    </row>
    <row r="107" spans="1:6" x14ac:dyDescent="0.2">
      <c r="A107" s="329"/>
      <c r="B107" s="1"/>
      <c r="C107" s="330"/>
      <c r="D107" s="331"/>
      <c r="E107" s="1"/>
      <c r="F107" s="1"/>
    </row>
    <row r="108" spans="1:6" x14ac:dyDescent="0.2">
      <c r="A108" s="329"/>
      <c r="B108" s="1"/>
      <c r="C108" s="330"/>
      <c r="D108" s="331"/>
      <c r="E108" s="1"/>
      <c r="F108" s="1"/>
    </row>
    <row r="109" spans="1:6" x14ac:dyDescent="0.2">
      <c r="A109" s="329"/>
      <c r="B109" s="1"/>
      <c r="C109" s="330"/>
      <c r="D109" s="331"/>
      <c r="E109" s="1"/>
      <c r="F109" s="1"/>
    </row>
    <row r="110" spans="1:6" x14ac:dyDescent="0.2">
      <c r="A110" s="329"/>
      <c r="B110" s="1"/>
      <c r="C110" s="330"/>
      <c r="D110" s="331"/>
      <c r="E110" s="1"/>
      <c r="F110" s="1"/>
    </row>
    <row r="111" spans="1:6" x14ac:dyDescent="0.2">
      <c r="A111" s="329"/>
      <c r="B111" s="1"/>
      <c r="C111" s="330"/>
      <c r="D111" s="331"/>
      <c r="E111" s="1"/>
      <c r="F111" s="1"/>
    </row>
  </sheetData>
  <sheetProtection algorithmName="SHA-512" hashValue="bnzLhdwlsh4k1DoCIFa6SPn6C6O/tF09yjxFDMiawWpZn84fRdjZ/c6E2+C1FAe3uDMxrWU1N2itkT3cEW6KmQ==" saltValue="L/az8Tp+h+XAAmmXXz3pog==" spinCount="100000" sheet="1" objects="1" scenarios="1" select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KRYCÍ LIST</vt:lpstr>
      <vt:lpstr>REKAPITULACE</vt:lpstr>
      <vt:lpstr>ROZPOČET</vt:lpstr>
      <vt:lpstr>ZTI</vt:lpstr>
      <vt:lpstr>UT</vt:lpstr>
      <vt:lpstr>Silové rozvody, hromosvod</vt:lpstr>
      <vt:lpstr>Slaboprod</vt:lpstr>
      <vt:lpstr>VZT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Hanuš</dc:creator>
  <cp:lastModifiedBy>CzC</cp:lastModifiedBy>
  <dcterms:created xsi:type="dcterms:W3CDTF">2017-12-05T17:06:20Z</dcterms:created>
  <dcterms:modified xsi:type="dcterms:W3CDTF">2018-01-14T22:13:08Z</dcterms:modified>
</cp:coreProperties>
</file>